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9440" windowHeight="819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Feuil1!$A$11:$I$97</definedName>
  </definedNames>
  <calcPr calcId="125725"/>
</workbook>
</file>

<file path=xl/calcChain.xml><?xml version="1.0" encoding="utf-8"?>
<calcChain xmlns="http://schemas.openxmlformats.org/spreadsheetml/2006/main">
  <c r="F17" i="1"/>
  <c r="F18"/>
  <c r="F19"/>
  <c r="F20"/>
  <c r="F21"/>
  <c r="F22"/>
  <c r="F23"/>
  <c r="F24"/>
  <c r="F25"/>
  <c r="F26"/>
  <c r="F27"/>
  <c r="H29"/>
  <c r="H30"/>
  <c r="H31"/>
  <c r="H32"/>
  <c r="H33"/>
  <c r="H38"/>
  <c r="H39"/>
  <c r="H40"/>
  <c r="H41"/>
  <c r="H42"/>
  <c r="H43"/>
  <c r="H44"/>
  <c r="H46"/>
  <c r="H49"/>
  <c r="H48"/>
  <c r="H47"/>
  <c r="H52"/>
  <c r="H53"/>
  <c r="H54"/>
  <c r="H55"/>
  <c r="H56"/>
  <c r="H57"/>
  <c r="H58"/>
  <c r="E61"/>
  <c r="H62"/>
  <c r="H63"/>
  <c r="H64"/>
  <c r="H65"/>
  <c r="H67"/>
  <c r="H68"/>
  <c r="H69"/>
  <c r="H70"/>
  <c r="H72"/>
  <c r="H73"/>
  <c r="H74"/>
  <c r="H75"/>
  <c r="H76"/>
  <c r="E77"/>
  <c r="H78"/>
  <c r="H80"/>
  <c r="H81"/>
  <c r="H82"/>
  <c r="H84"/>
  <c r="H85"/>
  <c r="H86"/>
  <c r="H87"/>
  <c r="H88"/>
  <c r="H89"/>
  <c r="H90"/>
  <c r="H91"/>
  <c r="H92"/>
  <c r="H93"/>
  <c r="H94"/>
  <c r="H95"/>
  <c r="H96"/>
  <c r="H97"/>
  <c r="F99"/>
  <c r="I97"/>
  <c r="D97"/>
  <c r="E97" s="1"/>
  <c r="I96"/>
  <c r="D96"/>
  <c r="E96" s="1"/>
  <c r="I95"/>
  <c r="D95"/>
  <c r="I94"/>
  <c r="D94"/>
  <c r="E94" s="1"/>
  <c r="D93"/>
  <c r="E93" s="1"/>
  <c r="I92"/>
  <c r="E92"/>
  <c r="I91"/>
  <c r="I90"/>
  <c r="D90"/>
  <c r="I89"/>
  <c r="D89"/>
  <c r="E89" s="1"/>
  <c r="I88"/>
  <c r="D88"/>
  <c r="E88" s="1"/>
  <c r="I87"/>
  <c r="F87"/>
  <c r="B87"/>
  <c r="I86"/>
  <c r="D86"/>
  <c r="F86" s="1"/>
  <c r="B86"/>
  <c r="E85"/>
  <c r="I84"/>
  <c r="I82"/>
  <c r="D82"/>
  <c r="B82"/>
  <c r="I81"/>
  <c r="I80"/>
  <c r="E80"/>
  <c r="I78"/>
  <c r="B78"/>
  <c r="I76"/>
  <c r="B76"/>
  <c r="I75"/>
  <c r="I74"/>
  <c r="E74"/>
  <c r="I73"/>
  <c r="E73"/>
  <c r="I72"/>
  <c r="B72"/>
  <c r="I70"/>
  <c r="I69"/>
  <c r="D69"/>
  <c r="E69" s="1"/>
  <c r="I68"/>
  <c r="I67"/>
  <c r="E67"/>
  <c r="I65"/>
  <c r="B65"/>
  <c r="I64"/>
  <c r="E64"/>
  <c r="I63"/>
  <c r="E63"/>
  <c r="I62"/>
  <c r="B62"/>
  <c r="D60"/>
  <c r="E58"/>
  <c r="B58"/>
  <c r="I57"/>
  <c r="B57"/>
  <c r="I56"/>
  <c r="E56"/>
  <c r="I55"/>
  <c r="B55"/>
  <c r="I54"/>
  <c r="E54"/>
  <c r="I53"/>
  <c r="B53"/>
  <c r="I52"/>
  <c r="E52"/>
  <c r="I47"/>
  <c r="D47"/>
  <c r="E47" s="1"/>
  <c r="I48"/>
  <c r="E48"/>
  <c r="E49"/>
  <c r="I46"/>
  <c r="D45"/>
  <c r="I44"/>
  <c r="B44"/>
  <c r="I43"/>
  <c r="D43"/>
  <c r="B43"/>
  <c r="I42"/>
  <c r="E42"/>
  <c r="I41"/>
  <c r="D41"/>
  <c r="E41" s="1"/>
  <c r="I40"/>
  <c r="D40"/>
  <c r="B40"/>
  <c r="I39"/>
  <c r="D39"/>
  <c r="E39" s="1"/>
  <c r="I38"/>
  <c r="D38"/>
  <c r="E38" s="1"/>
  <c r="I33"/>
  <c r="B33"/>
  <c r="I32"/>
  <c r="E32"/>
  <c r="I31"/>
  <c r="D31"/>
  <c r="I30"/>
  <c r="D30"/>
  <c r="I29"/>
  <c r="D29"/>
  <c r="E29" s="1"/>
  <c r="E70" l="1"/>
  <c r="E81"/>
  <c r="E72"/>
  <c r="E76"/>
  <c r="E95"/>
  <c r="E84"/>
  <c r="E91"/>
  <c r="E33"/>
  <c r="E55"/>
  <c r="E62"/>
  <c r="E86"/>
  <c r="E60"/>
  <c r="E87"/>
  <c r="E44"/>
  <c r="E68"/>
  <c r="E65"/>
  <c r="E57"/>
  <c r="E53"/>
  <c r="E40"/>
  <c r="E30"/>
  <c r="E90"/>
  <c r="E82"/>
  <c r="E78"/>
  <c r="E75"/>
  <c r="E46"/>
  <c r="E43"/>
  <c r="E31"/>
  <c r="I99"/>
</calcChain>
</file>

<file path=xl/sharedStrings.xml><?xml version="1.0" encoding="utf-8"?>
<sst xmlns="http://schemas.openxmlformats.org/spreadsheetml/2006/main" count="181" uniqueCount="111">
  <si>
    <t>durée (nb j)</t>
  </si>
  <si>
    <t>inter/intra</t>
  </si>
  <si>
    <t>PRIX ADH 2016</t>
  </si>
  <si>
    <t>cout horaire adherent</t>
  </si>
  <si>
    <t>delta</t>
  </si>
  <si>
    <t>PRIX ADH 2015</t>
  </si>
  <si>
    <t>PRIX NON2015 ADH</t>
  </si>
  <si>
    <t xml:space="preserve">Augmentation </t>
  </si>
  <si>
    <t>QUALITE</t>
  </si>
  <si>
    <t>LES PARCOURS DE FORMATION-ACTION</t>
  </si>
  <si>
    <t>Mettre en place une démarche qualité</t>
  </si>
  <si>
    <t>de 8 à 12</t>
  </si>
  <si>
    <t>1 ou 2</t>
  </si>
  <si>
    <t>INTRA</t>
  </si>
  <si>
    <t>Construire sa démarche qualité avec le réferentiel CEDRE</t>
  </si>
  <si>
    <t>3 ou 4</t>
  </si>
  <si>
    <t>S'organiser pour s'améliorer en continu</t>
  </si>
  <si>
    <t xml:space="preserve">2 ou 3 </t>
  </si>
  <si>
    <t>Piloter le système de management par la qualité</t>
  </si>
  <si>
    <t>Consolider vos démarches qualité</t>
  </si>
  <si>
    <t>de 3 à 5</t>
  </si>
  <si>
    <t>Faire vivre le processus d'amélioration continue</t>
  </si>
  <si>
    <t>Consolider ses processus</t>
  </si>
  <si>
    <t>Enrichir sa démarche qualité avec la norme ISO 9001</t>
  </si>
  <si>
    <t>de 2 à 4</t>
  </si>
  <si>
    <t>Préparer vos audits de certification</t>
  </si>
  <si>
    <t>de 1 à 4</t>
  </si>
  <si>
    <t>LES FONDAMENTAUX DE LA QUALITE</t>
  </si>
  <si>
    <t>Inter</t>
  </si>
  <si>
    <t>Rôle et posture du-de la référent-e qualité</t>
  </si>
  <si>
    <t>Mener un audit interne</t>
  </si>
  <si>
    <t>CONSTRUIRE UN PARCOURS D'INSERTION DE QUALITE : recrutement, contractualisation, accompagnement  </t>
  </si>
  <si>
    <t>2+1 inter et 1 intra</t>
  </si>
  <si>
    <t>inter &amp; intra</t>
  </si>
  <si>
    <t>JURIDIQUE</t>
  </si>
  <si>
    <t>Les fondamentaux</t>
  </si>
  <si>
    <t>inter</t>
  </si>
  <si>
    <t>Pour aller plus loin</t>
  </si>
  <si>
    <t>journées thématiques diverses</t>
  </si>
  <si>
    <t>Journées thématiques sur les contrats</t>
  </si>
  <si>
    <t>Mener un entretien: communiquer, accompagner, motiver</t>
  </si>
  <si>
    <t>Les bases de la fonction d'encadrant-e technique</t>
  </si>
  <si>
    <t>Développer son efficacité professionnelle</t>
  </si>
  <si>
    <t>MANAGEMENT ET RESSOURCES HUMAINES</t>
  </si>
  <si>
    <t>Consolider la gouvernace de votre association</t>
  </si>
  <si>
    <t>GESTION</t>
  </si>
  <si>
    <t>Les achats socialement responsables</t>
  </si>
  <si>
    <t>Accompagner la professionnalisation dans le secteur des CHRD</t>
  </si>
  <si>
    <t>PARCOURS GES: Créer un Groupe Economique Solidaire: enjeux stratégiques et structuration</t>
  </si>
  <si>
    <t>L'Entretien Professionnel</t>
  </si>
  <si>
    <t>Intégrer une démarche qualité (CEDRE, ISO 9001, NF Service…)</t>
  </si>
  <si>
    <t>Les points clés de la norme  ISO 9001 2015</t>
  </si>
  <si>
    <t>Intégrer les procédures IS0 9001 2015 dans sa démarche qualité</t>
  </si>
  <si>
    <t>Evaluer le projet et les pratiques de votre entreprise :  le cadre de référence COORACE</t>
  </si>
  <si>
    <t>Comprendre la norme ISO 9001 2015</t>
  </si>
  <si>
    <t>Gérer votre système de management de la qualité</t>
  </si>
  <si>
    <t>Agir pour l'égalité professionnelle entre les femmes et les hommes dans l'ESS : pour que l'égalité ne soit plus une fiction</t>
  </si>
  <si>
    <t>Cadre juridique de l'Insertion pr l'Activité Economique : initiation</t>
  </si>
  <si>
    <t>Réglementation des Associations Intermédiaires</t>
  </si>
  <si>
    <t>Réglementation des Ateliers et Chantiers d'Insertion : la fonction employeur de l'ACI</t>
  </si>
  <si>
    <t>Réglementation des Entreprises d'Insertion</t>
  </si>
  <si>
    <t>Réglementation des Entreprises de Travail Temporaire d'Insertion</t>
  </si>
  <si>
    <t>Réglementation des Associations de Services à la personne</t>
  </si>
  <si>
    <t>La fonction employeur de l'Association Intermédiaire : responsabilité et maîtrise des risques</t>
  </si>
  <si>
    <t>Organiser les élections des Institutions Représentatives du Personnel dans une SIAE</t>
  </si>
  <si>
    <t>ACCOMPAGNEMENT SOCIOPROFESSIONNEL</t>
  </si>
  <si>
    <t>Principes fondamentaux et acteurs de l'Insertion par l'Activité Economique</t>
  </si>
  <si>
    <t>Accueil recrutement, suivi et accompagnement des personnes en parcours d'insertion</t>
  </si>
  <si>
    <t>Analyse des missions de travail et évaluation des compétences des salarié-e-s en parcours</t>
  </si>
  <si>
    <t>Accompagnement socioprofessionnel à dimension collective</t>
  </si>
  <si>
    <t>Les écrits professionnels au service de l'accompagnement socioprofessionnel</t>
  </si>
  <si>
    <t>L'accompagnement par objectifs au service du projet des salarié-e-s en parcours</t>
  </si>
  <si>
    <t>Travailler un projet d'insertion avec les partenaires du territoire : les enjeux et les pratiques du partenariat au service de la qualité des parcours d'insertion</t>
  </si>
  <si>
    <t>L'accompagnement dans l'emploi : les bases du job-coaching</t>
  </si>
  <si>
    <t>Les enjeux de la mobilité dans les parcours d'insertion</t>
  </si>
  <si>
    <t>Le Photolangage : un outil au service des entretiens d'accompagnement</t>
  </si>
  <si>
    <t>Valoriser l'expérience, faire émerger les compétences</t>
  </si>
  <si>
    <t>Gérer les situation de conflit et de violence : comment exploiter de façon positive et éducative les situations difficiles rencontrées dans l'accompagnement des personnes en situation de précarité</t>
  </si>
  <si>
    <t>Gérer son stress, maîtriser ses émotions</t>
  </si>
  <si>
    <t>Le miroir de nos représentations : prendre conscience de nos postures et des enjeux personnels dans la relation professionnelle</t>
  </si>
  <si>
    <t>Mieux communiquer et améliorer sa relation à l'autre : développer son assertivité</t>
  </si>
  <si>
    <t>Prévenir les discriminations et manager la diversité : cadre juridique et mise en œuvre de la démarche de lutte contre les discriminations</t>
  </si>
  <si>
    <t>Elaborer et optimiser le plan de formation d'une SIAE</t>
  </si>
  <si>
    <t>L'ingénierie de formation au service des parcours : construire un projet de formation</t>
  </si>
  <si>
    <t>Les ateliers du management : optimiser sa pratique pour mieux encadrer et motiver ses équipes</t>
  </si>
  <si>
    <t>Agir pour manager efficacement: comprendre et gérer les risques psychosociaux dans votre SIAE</t>
  </si>
  <si>
    <t>Les bases de la gestion financière pour non financier</t>
  </si>
  <si>
    <t>Le tableau de bord, outil indispensable de votre activité : créer des outils de gestion informatiques adaptés à votre entreprise</t>
  </si>
  <si>
    <t>Définir une politique tarifaire équilibrée : comptabilité analytique appliquée à la définition du prix</t>
  </si>
  <si>
    <t>Les marchés publics et l'insertion sociale et professionnelle</t>
  </si>
  <si>
    <t>Le développement commercial : un incontournable de votre SIAE</t>
  </si>
  <si>
    <t>Définir un Plan d'Action Commercial efficace</t>
  </si>
  <si>
    <t>L'entretien de vente : un outil au service de votre développement</t>
  </si>
  <si>
    <t>Gestion et animation du temps commercial : gérer son temps et mobiliser les équipes autour d'objectifs partagés</t>
  </si>
  <si>
    <t>Mécénat, sponsoring, fonds de dotation : comment saisir les nouvelles opportunités de financement</t>
  </si>
  <si>
    <t>Le partenariat avec les collectivités territoriales : les enjeux d'un développement solidaire des territoires</t>
  </si>
  <si>
    <t>Module 1 - Choisir son modèle de structuration</t>
  </si>
  <si>
    <t>Module 2 - Maîtriser les flux financiers d'un GES</t>
  </si>
  <si>
    <t>Module 3 - GES et droit du travail</t>
  </si>
  <si>
    <t>Module 4 - Construire le budget prévisionnel d’un GES</t>
  </si>
  <si>
    <t>STAGES 2016</t>
  </si>
  <si>
    <t>PROJET STRATEGIQUE ET DEVELOPPEMENT</t>
  </si>
  <si>
    <t xml:space="preserve">nb de stagiaires </t>
  </si>
  <si>
    <t xml:space="preserve">SOUHAIT DE FORMATION </t>
  </si>
  <si>
    <t xml:space="preserve">Période souhaitée </t>
  </si>
  <si>
    <t xml:space="preserve">adresse : </t>
  </si>
  <si>
    <t xml:space="preserve">  TABLEAU DE RECENSEMENT DES BESOINS DE FORMATION </t>
  </si>
  <si>
    <t xml:space="preserve">Nom de la structure : </t>
  </si>
  <si>
    <t xml:space="preserve"> Nom du contact "formation" dans la strcuture </t>
  </si>
  <si>
    <t xml:space="preserve"> </t>
  </si>
  <si>
    <t xml:space="preserve">Coordonnées ( mail &amp; tel) : </t>
  </si>
</sst>
</file>

<file path=xl/styles.xml><?xml version="1.0" encoding="utf-8"?>
<styleSheet xmlns="http://schemas.openxmlformats.org/spreadsheetml/2006/main">
  <numFmts count="1">
    <numFmt numFmtId="164" formatCode="0.0%"/>
  </numFmts>
  <fonts count="20">
    <font>
      <sz val="11"/>
      <color theme="1"/>
      <name val="Tahoma"/>
      <family val="2"/>
    </font>
    <font>
      <sz val="11"/>
      <color theme="1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0"/>
      <color theme="3" tint="-0.249977111117893"/>
      <name val="Tahoma"/>
      <family val="2"/>
    </font>
    <font>
      <sz val="10"/>
      <color theme="6" tint="-0.249977111117893"/>
      <name val="Tahoma"/>
      <family val="2"/>
    </font>
    <font>
      <i/>
      <sz val="10"/>
      <name val="Tahoma"/>
      <family val="2"/>
    </font>
    <font>
      <b/>
      <sz val="10"/>
      <color theme="7" tint="-0.249977111117893"/>
      <name val="Tahoma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sz val="10"/>
      <color rgb="FF7030A0"/>
      <name val="Tahoma"/>
      <family val="2"/>
    </font>
    <font>
      <i/>
      <sz val="10"/>
      <color rgb="FFFF6600"/>
      <name val="Tahoma"/>
      <family val="2"/>
    </font>
    <font>
      <sz val="10"/>
      <color theme="6" tint="-0.499984740745262"/>
      <name val="Tahoma"/>
      <family val="2"/>
    </font>
    <font>
      <b/>
      <sz val="10"/>
      <color theme="6" tint="-0.499984740745262"/>
      <name val="Tahoma"/>
      <family val="2"/>
    </font>
    <font>
      <b/>
      <sz val="10"/>
      <color rgb="FFC00000"/>
      <name val="Tahoma"/>
      <family val="2"/>
    </font>
    <font>
      <strike/>
      <sz val="10"/>
      <name val="Tahoma"/>
      <family val="2"/>
    </font>
    <font>
      <b/>
      <sz val="8"/>
      <name val="Tahoma"/>
      <family val="2"/>
    </font>
    <font>
      <b/>
      <sz val="16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4" fillId="5" borderId="25" xfId="0" applyFont="1" applyFill="1" applyBorder="1" applyAlignment="1">
      <alignment vertical="center" wrapText="1"/>
    </xf>
    <xf numFmtId="0" fontId="4" fillId="6" borderId="25" xfId="0" applyFont="1" applyFill="1" applyBorder="1" applyAlignment="1">
      <alignment horizontal="left" vertical="center" wrapText="1"/>
    </xf>
    <xf numFmtId="0" fontId="4" fillId="7" borderId="25" xfId="0" applyFont="1" applyFill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3" fillId="0" borderId="28" xfId="0" applyFont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vertical="center" wrapText="1"/>
    </xf>
    <xf numFmtId="0" fontId="9" fillId="4" borderId="25" xfId="0" applyFont="1" applyFill="1" applyBorder="1" applyAlignment="1">
      <alignment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left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4" fillId="9" borderId="25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left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6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15" fillId="4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1" fillId="9" borderId="0" xfId="0" applyFont="1" applyFill="1" applyAlignment="1">
      <alignment vertical="center" wrapText="1"/>
    </xf>
    <xf numFmtId="0" fontId="10" fillId="8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10" fontId="3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9" fontId="2" fillId="0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vertical="center" wrapText="1"/>
    </xf>
    <xf numFmtId="1" fontId="2" fillId="3" borderId="7" xfId="0" applyNumberFormat="1" applyFont="1" applyFill="1" applyBorder="1" applyAlignment="1">
      <alignment vertical="center" wrapText="1"/>
    </xf>
    <xf numFmtId="1" fontId="2" fillId="3" borderId="8" xfId="0" applyNumberFormat="1" applyFont="1" applyFill="1" applyBorder="1" applyAlignment="1">
      <alignment vertical="center" wrapText="1"/>
    </xf>
    <xf numFmtId="1" fontId="4" fillId="4" borderId="13" xfId="0" applyNumberFormat="1" applyFont="1" applyFill="1" applyBorder="1" applyAlignment="1">
      <alignment vertical="center" wrapText="1"/>
    </xf>
    <xf numFmtId="1" fontId="4" fillId="4" borderId="0" xfId="0" applyNumberFormat="1" applyFont="1" applyFill="1" applyBorder="1" applyAlignment="1">
      <alignment vertical="center" wrapText="1"/>
    </xf>
    <xf numFmtId="1" fontId="4" fillId="4" borderId="9" xfId="0" applyNumberFormat="1" applyFont="1" applyFill="1" applyBorder="1" applyAlignment="1">
      <alignment vertical="center" wrapText="1"/>
    </xf>
    <xf numFmtId="1" fontId="4" fillId="0" borderId="13" xfId="0" applyNumberFormat="1" applyFont="1" applyFill="1" applyBorder="1" applyAlignment="1">
      <alignment vertical="center" wrapText="1"/>
    </xf>
    <xf numFmtId="1" fontId="2" fillId="0" borderId="0" xfId="0" applyNumberFormat="1" applyFont="1" applyBorder="1" applyAlignment="1">
      <alignment vertical="center" wrapText="1"/>
    </xf>
    <xf numFmtId="1" fontId="2" fillId="0" borderId="9" xfId="0" applyNumberFormat="1" applyFont="1" applyBorder="1" applyAlignment="1">
      <alignment vertical="center" wrapText="1"/>
    </xf>
    <xf numFmtId="164" fontId="2" fillId="0" borderId="0" xfId="1" applyNumberFormat="1" applyFont="1" applyBorder="1" applyAlignment="1">
      <alignment vertical="center" wrapText="1"/>
    </xf>
    <xf numFmtId="1" fontId="4" fillId="4" borderId="12" xfId="0" applyNumberFormat="1" applyFont="1" applyFill="1" applyBorder="1" applyAlignment="1">
      <alignment vertical="center" wrapText="1"/>
    </xf>
    <xf numFmtId="1" fontId="4" fillId="4" borderId="10" xfId="0" applyNumberFormat="1" applyFont="1" applyFill="1" applyBorder="1" applyAlignment="1">
      <alignment vertical="center" wrapText="1"/>
    </xf>
    <xf numFmtId="1" fontId="4" fillId="0" borderId="13" xfId="1" applyNumberFormat="1" applyFont="1" applyFill="1" applyBorder="1" applyAlignment="1">
      <alignment vertical="center" wrapText="1"/>
    </xf>
    <xf numFmtId="1" fontId="2" fillId="2" borderId="19" xfId="1" applyNumberFormat="1" applyFont="1" applyFill="1" applyBorder="1" applyAlignment="1">
      <alignment vertical="center" wrapText="1"/>
    </xf>
    <xf numFmtId="164" fontId="2" fillId="0" borderId="4" xfId="1" applyNumberFormat="1" applyFont="1" applyBorder="1" applyAlignment="1">
      <alignment vertical="center" wrapText="1"/>
    </xf>
    <xf numFmtId="0" fontId="4" fillId="0" borderId="4" xfId="1" applyNumberFormat="1" applyFont="1" applyFill="1" applyBorder="1" applyAlignment="1">
      <alignment vertical="center" wrapText="1"/>
    </xf>
    <xf numFmtId="1" fontId="2" fillId="0" borderId="6" xfId="0" applyNumberFormat="1" applyFont="1" applyFill="1" applyBorder="1" applyAlignment="1">
      <alignment vertical="center" wrapText="1"/>
    </xf>
    <xf numFmtId="9" fontId="2" fillId="0" borderId="4" xfId="1" applyFont="1" applyBorder="1" applyAlignment="1">
      <alignment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1" fontId="4" fillId="0" borderId="13" xfId="1" applyNumberFormat="1" applyFont="1" applyFill="1" applyBorder="1" applyAlignment="1">
      <alignment horizontal="center" vertical="center" wrapText="1"/>
    </xf>
    <xf numFmtId="1" fontId="2" fillId="2" borderId="19" xfId="1" applyNumberFormat="1" applyFont="1" applyFill="1" applyBorder="1" applyAlignment="1">
      <alignment horizontal="center" vertical="center" wrapText="1"/>
    </xf>
    <xf numFmtId="1" fontId="2" fillId="0" borderId="4" xfId="1" applyNumberFormat="1" applyFont="1" applyBorder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vertical="center" wrapText="1"/>
    </xf>
    <xf numFmtId="1" fontId="2" fillId="5" borderId="15" xfId="1" applyNumberFormat="1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1" fontId="2" fillId="4" borderId="19" xfId="1" applyNumberFormat="1" applyFont="1" applyFill="1" applyBorder="1" applyAlignment="1">
      <alignment vertical="center" wrapText="1"/>
    </xf>
    <xf numFmtId="1" fontId="2" fillId="4" borderId="4" xfId="1" applyNumberFormat="1" applyFont="1" applyFill="1" applyBorder="1" applyAlignment="1">
      <alignment vertical="center" wrapText="1"/>
    </xf>
    <xf numFmtId="0" fontId="4" fillId="4" borderId="4" xfId="1" applyNumberFormat="1" applyFont="1" applyFill="1" applyBorder="1" applyAlignment="1">
      <alignment vertical="center" wrapText="1"/>
    </xf>
    <xf numFmtId="1" fontId="2" fillId="4" borderId="6" xfId="0" applyNumberFormat="1" applyFont="1" applyFill="1" applyBorder="1" applyAlignment="1">
      <alignment vertical="center" wrapText="1"/>
    </xf>
    <xf numFmtId="1" fontId="4" fillId="4" borderId="13" xfId="1" applyNumberFormat="1" applyFont="1" applyFill="1" applyBorder="1" applyAlignment="1">
      <alignment vertical="center" wrapText="1"/>
    </xf>
    <xf numFmtId="9" fontId="2" fillId="4" borderId="4" xfId="1" applyFont="1" applyFill="1" applyBorder="1" applyAlignment="1">
      <alignment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1" fontId="2" fillId="0" borderId="19" xfId="1" applyNumberFormat="1" applyFont="1" applyFill="1" applyBorder="1" applyAlignment="1">
      <alignment vertical="center" wrapText="1"/>
    </xf>
    <xf numFmtId="9" fontId="2" fillId="0" borderId="4" xfId="1" applyFont="1" applyFill="1" applyBorder="1" applyAlignment="1">
      <alignment vertical="center" wrapText="1"/>
    </xf>
    <xf numFmtId="0" fontId="4" fillId="7" borderId="13" xfId="0" applyFont="1" applyFill="1" applyBorder="1" applyAlignment="1">
      <alignment vertical="center" wrapText="1"/>
    </xf>
    <xf numFmtId="0" fontId="4" fillId="7" borderId="18" xfId="0" applyFont="1" applyFill="1" applyBorder="1" applyAlignment="1">
      <alignment vertical="center" wrapText="1"/>
    </xf>
    <xf numFmtId="0" fontId="4" fillId="9" borderId="13" xfId="0" applyFont="1" applyFill="1" applyBorder="1" applyAlignment="1">
      <alignment vertical="center" wrapText="1"/>
    </xf>
    <xf numFmtId="0" fontId="4" fillId="9" borderId="21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vertical="center" wrapText="1"/>
    </xf>
    <xf numFmtId="1" fontId="4" fillId="8" borderId="13" xfId="0" applyNumberFormat="1" applyFont="1" applyFill="1" applyBorder="1" applyAlignment="1">
      <alignment vertical="center" wrapText="1"/>
    </xf>
    <xf numFmtId="1" fontId="2" fillId="8" borderId="19" xfId="0" applyNumberFormat="1" applyFont="1" applyFill="1" applyBorder="1" applyAlignment="1">
      <alignment vertical="center" wrapText="1"/>
    </xf>
    <xf numFmtId="1" fontId="2" fillId="8" borderId="4" xfId="0" applyNumberFormat="1" applyFont="1" applyFill="1" applyBorder="1" applyAlignment="1">
      <alignment vertical="center" wrapText="1"/>
    </xf>
    <xf numFmtId="1" fontId="17" fillId="0" borderId="6" xfId="0" applyNumberFormat="1" applyFont="1" applyFill="1" applyBorder="1" applyAlignment="1">
      <alignment vertical="center" wrapText="1"/>
    </xf>
    <xf numFmtId="1" fontId="8" fillId="2" borderId="19" xfId="1" applyNumberFormat="1" applyFont="1" applyFill="1" applyBorder="1" applyAlignment="1">
      <alignment vertical="center" wrapText="1"/>
    </xf>
    <xf numFmtId="9" fontId="8" fillId="0" borderId="4" xfId="1" applyFont="1" applyBorder="1" applyAlignment="1">
      <alignment vertical="center" wrapText="1"/>
    </xf>
    <xf numFmtId="0" fontId="8" fillId="0" borderId="4" xfId="1" applyNumberFormat="1" applyFont="1" applyFill="1" applyBorder="1" applyAlignment="1">
      <alignment vertical="center" wrapText="1"/>
    </xf>
    <xf numFmtId="1" fontId="8" fillId="0" borderId="6" xfId="0" applyNumberFormat="1" applyFont="1" applyFill="1" applyBorder="1" applyAlignment="1">
      <alignment vertical="center" wrapText="1"/>
    </xf>
    <xf numFmtId="1" fontId="4" fillId="0" borderId="28" xfId="1" applyNumberFormat="1" applyFont="1" applyFill="1" applyBorder="1" applyAlignment="1">
      <alignment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3" fillId="10" borderId="0" xfId="0" applyFont="1" applyFill="1" applyAlignment="1">
      <alignment vertical="center" wrapText="1"/>
    </xf>
    <xf numFmtId="0" fontId="16" fillId="10" borderId="0" xfId="0" applyFont="1" applyFill="1" applyAlignment="1">
      <alignment vertical="center" wrapText="1"/>
    </xf>
    <xf numFmtId="0" fontId="6" fillId="10" borderId="0" xfId="0" applyFont="1" applyFill="1" applyAlignment="1">
      <alignment horizontal="center" vertical="center" wrapText="1"/>
    </xf>
    <xf numFmtId="0" fontId="12" fillId="10" borderId="0" xfId="0" applyFont="1" applyFill="1" applyAlignment="1">
      <alignment vertical="center" wrapText="1"/>
    </xf>
    <xf numFmtId="0" fontId="5" fillId="10" borderId="0" xfId="0" applyFont="1" applyFill="1" applyAlignment="1">
      <alignment vertical="center" wrapText="1"/>
    </xf>
    <xf numFmtId="0" fontId="15" fillId="10" borderId="0" xfId="0" applyFont="1" applyFill="1" applyAlignment="1">
      <alignment vertical="center" wrapText="1"/>
    </xf>
    <xf numFmtId="0" fontId="6" fillId="10" borderId="0" xfId="0" applyFont="1" applyFill="1" applyAlignment="1">
      <alignment vertical="center" wrapText="1"/>
    </xf>
    <xf numFmtId="0" fontId="2" fillId="10" borderId="0" xfId="0" applyFont="1" applyFill="1" applyAlignment="1">
      <alignment vertical="center" wrapText="1"/>
    </xf>
    <xf numFmtId="0" fontId="7" fillId="10" borderId="0" xfId="0" applyFont="1" applyFill="1" applyAlignment="1">
      <alignment vertical="center" wrapText="1"/>
    </xf>
    <xf numFmtId="0" fontId="14" fillId="10" borderId="0" xfId="0" applyFont="1" applyFill="1" applyAlignment="1">
      <alignment vertical="center" wrapText="1"/>
    </xf>
    <xf numFmtId="0" fontId="11" fillId="10" borderId="0" xfId="0" applyFont="1" applyFill="1" applyAlignment="1">
      <alignment vertical="center" wrapText="1"/>
    </xf>
    <xf numFmtId="0" fontId="10" fillId="10" borderId="0" xfId="0" applyFont="1" applyFill="1" applyAlignment="1">
      <alignment vertical="center" wrapText="1"/>
    </xf>
    <xf numFmtId="0" fontId="13" fillId="10" borderId="0" xfId="0" applyFont="1" applyFill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10" fontId="2" fillId="0" borderId="6" xfId="1" applyNumberFormat="1" applyFont="1" applyFill="1" applyBorder="1" applyAlignment="1">
      <alignment vertical="center" wrapText="1"/>
    </xf>
    <xf numFmtId="10" fontId="2" fillId="4" borderId="6" xfId="1" applyNumberFormat="1" applyFont="1" applyFill="1" applyBorder="1" applyAlignment="1">
      <alignment vertical="center" wrapText="1"/>
    </xf>
    <xf numFmtId="10" fontId="2" fillId="0" borderId="6" xfId="1" applyNumberFormat="1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vertical="center" wrapText="1"/>
    </xf>
    <xf numFmtId="0" fontId="4" fillId="7" borderId="17" xfId="0" applyFont="1" applyFill="1" applyBorder="1" applyAlignment="1">
      <alignment vertical="center" wrapText="1"/>
    </xf>
    <xf numFmtId="0" fontId="4" fillId="9" borderId="14" xfId="0" applyFont="1" applyFill="1" applyBorder="1" applyAlignment="1">
      <alignment vertical="center" wrapText="1"/>
    </xf>
    <xf numFmtId="10" fontId="2" fillId="8" borderId="6" xfId="1" applyNumberFormat="1" applyFont="1" applyFill="1" applyBorder="1" applyAlignment="1">
      <alignment vertical="center" wrapText="1"/>
    </xf>
    <xf numFmtId="10" fontId="8" fillId="0" borderId="6" xfId="1" applyNumberFormat="1" applyFont="1" applyFill="1" applyBorder="1" applyAlignment="1">
      <alignment vertical="center" wrapText="1"/>
    </xf>
    <xf numFmtId="0" fontId="3" fillId="10" borderId="29" xfId="0" applyFont="1" applyFill="1" applyBorder="1" applyAlignment="1">
      <alignment vertical="center" wrapText="1"/>
    </xf>
    <xf numFmtId="0" fontId="3" fillId="10" borderId="30" xfId="0" applyFont="1" applyFill="1" applyBorder="1" applyAlignment="1">
      <alignment vertical="center" wrapText="1"/>
    </xf>
    <xf numFmtId="0" fontId="3" fillId="10" borderId="31" xfId="0" applyFont="1" applyFill="1" applyBorder="1" applyAlignment="1">
      <alignment vertical="center" wrapText="1"/>
    </xf>
    <xf numFmtId="0" fontId="3" fillId="10" borderId="32" xfId="0" applyFont="1" applyFill="1" applyBorder="1" applyAlignment="1">
      <alignment vertical="center" wrapText="1"/>
    </xf>
    <xf numFmtId="0" fontId="3" fillId="10" borderId="33" xfId="0" applyFont="1" applyFill="1" applyBorder="1" applyAlignment="1">
      <alignment vertical="center" wrapText="1"/>
    </xf>
    <xf numFmtId="0" fontId="3" fillId="10" borderId="34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vertical="center" wrapText="1"/>
    </xf>
    <xf numFmtId="0" fontId="3" fillId="10" borderId="26" xfId="0" applyFont="1" applyFill="1" applyBorder="1" applyAlignment="1">
      <alignment vertical="center" wrapText="1"/>
    </xf>
    <xf numFmtId="0" fontId="6" fillId="10" borderId="25" xfId="0" applyFont="1" applyFill="1" applyBorder="1" applyAlignment="1">
      <alignment horizontal="center" vertical="center" wrapText="1"/>
    </xf>
    <xf numFmtId="0" fontId="6" fillId="10" borderId="26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6" fillId="10" borderId="25" xfId="0" applyFont="1" applyFill="1" applyBorder="1" applyAlignment="1">
      <alignment vertical="center" wrapText="1"/>
    </xf>
    <xf numFmtId="0" fontId="6" fillId="10" borderId="26" xfId="0" applyFont="1" applyFill="1" applyBorder="1" applyAlignment="1">
      <alignment vertical="center" wrapText="1"/>
    </xf>
    <xf numFmtId="0" fontId="2" fillId="10" borderId="25" xfId="0" applyFont="1" applyFill="1" applyBorder="1" applyAlignment="1">
      <alignment vertical="center" wrapText="1"/>
    </xf>
    <xf numFmtId="0" fontId="2" fillId="10" borderId="26" xfId="0" applyFont="1" applyFill="1" applyBorder="1" applyAlignment="1">
      <alignment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vertical="center" wrapText="1"/>
    </xf>
    <xf numFmtId="0" fontId="4" fillId="7" borderId="26" xfId="0" applyFont="1" applyFill="1" applyBorder="1" applyAlignment="1">
      <alignment vertical="center" wrapText="1"/>
    </xf>
    <xf numFmtId="0" fontId="11" fillId="9" borderId="25" xfId="0" applyFont="1" applyFill="1" applyBorder="1" applyAlignment="1">
      <alignment horizontal="center" vertical="center" wrapText="1"/>
    </xf>
    <xf numFmtId="0" fontId="11" fillId="9" borderId="26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10" fillId="8" borderId="26" xfId="0" applyFont="1" applyFill="1" applyBorder="1" applyAlignment="1">
      <alignment horizontal="center" vertical="center" wrapText="1"/>
    </xf>
    <xf numFmtId="0" fontId="13" fillId="10" borderId="25" xfId="0" applyFont="1" applyFill="1" applyBorder="1" applyAlignment="1">
      <alignment vertical="center" wrapText="1"/>
    </xf>
    <xf numFmtId="0" fontId="13" fillId="10" borderId="26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19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1"/>
  <sheetViews>
    <sheetView tabSelected="1" topLeftCell="A67" workbookViewId="0">
      <selection activeCell="L11" sqref="L11"/>
    </sheetView>
  </sheetViews>
  <sheetFormatPr baseColWidth="10" defaultRowHeight="12.75"/>
  <cols>
    <col min="1" max="1" width="58" style="4" customWidth="1"/>
    <col min="2" max="2" width="9.375" style="5" customWidth="1"/>
    <col min="3" max="3" width="8.875" style="6" customWidth="1"/>
    <col min="4" max="4" width="6.875" style="55" customWidth="1"/>
    <col min="5" max="5" width="0.125" style="56" hidden="1" customWidth="1"/>
    <col min="6" max="6" width="6.75" style="58" hidden="1" customWidth="1"/>
    <col min="7" max="7" width="8.375" style="57" hidden="1" customWidth="1"/>
    <col min="8" max="8" width="10.25" style="58" hidden="1" customWidth="1"/>
    <col min="9" max="9" width="8" style="10" hidden="1" customWidth="1"/>
    <col min="10" max="22" width="11" style="145"/>
    <col min="23" max="16384" width="11" style="11"/>
  </cols>
  <sheetData>
    <row r="1" spans="1:22">
      <c r="A1" s="206"/>
      <c r="B1" s="207"/>
      <c r="C1" s="208"/>
    </row>
    <row r="2" spans="1:22" ht="39">
      <c r="A2" s="209" t="s">
        <v>106</v>
      </c>
      <c r="B2" s="207"/>
      <c r="C2" s="208"/>
    </row>
    <row r="3" spans="1:22">
      <c r="A3" s="206"/>
      <c r="B3" s="207"/>
      <c r="C3" s="208"/>
    </row>
    <row r="4" spans="1:22" s="143" customFormat="1">
      <c r="A4" s="210" t="s">
        <v>107</v>
      </c>
      <c r="B4" s="211"/>
      <c r="C4" s="212"/>
      <c r="D4" s="55"/>
      <c r="E4" s="213"/>
      <c r="F4" s="57"/>
      <c r="G4" s="57"/>
      <c r="H4" s="57"/>
      <c r="I4" s="55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</row>
    <row r="5" spans="1:22" s="143" customFormat="1">
      <c r="A5" s="210" t="s">
        <v>105</v>
      </c>
      <c r="B5" s="211"/>
      <c r="C5" s="212"/>
      <c r="D5" s="55"/>
      <c r="E5" s="213"/>
      <c r="F5" s="57"/>
      <c r="G5" s="57"/>
      <c r="H5" s="57"/>
      <c r="I5" s="55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</row>
    <row r="6" spans="1:22" s="143" customFormat="1">
      <c r="A6" s="210"/>
      <c r="B6" s="211"/>
      <c r="C6" s="212"/>
      <c r="D6" s="55"/>
      <c r="E6" s="213"/>
      <c r="F6" s="57"/>
      <c r="G6" s="57"/>
      <c r="H6" s="57"/>
      <c r="I6" s="55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</row>
    <row r="7" spans="1:22" s="143" customFormat="1">
      <c r="A7" s="210" t="s">
        <v>108</v>
      </c>
      <c r="B7" s="211"/>
      <c r="C7" s="212"/>
      <c r="D7" s="55"/>
      <c r="E7" s="213"/>
      <c r="F7" s="57"/>
      <c r="G7" s="57"/>
      <c r="H7" s="57"/>
      <c r="I7" s="55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</row>
    <row r="8" spans="1:22" s="143" customFormat="1">
      <c r="A8" s="210" t="s">
        <v>110</v>
      </c>
      <c r="B8" s="211"/>
      <c r="C8" s="212"/>
      <c r="D8" s="55"/>
      <c r="E8" s="213"/>
      <c r="F8" s="57"/>
      <c r="G8" s="57"/>
      <c r="H8" s="57"/>
      <c r="I8" s="55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</row>
    <row r="9" spans="1:22" s="143" customFormat="1">
      <c r="A9" s="210"/>
      <c r="B9" s="211"/>
      <c r="C9" s="212"/>
      <c r="D9" s="55"/>
      <c r="E9" s="213"/>
      <c r="F9" s="57"/>
      <c r="G9" s="57"/>
      <c r="H9" s="57"/>
      <c r="I9" s="55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</row>
    <row r="10" spans="1:22" s="143" customFormat="1">
      <c r="A10" s="214" t="s">
        <v>109</v>
      </c>
      <c r="B10" s="215"/>
      <c r="C10" s="216"/>
      <c r="D10" s="55"/>
      <c r="E10" s="213"/>
      <c r="F10" s="57"/>
      <c r="G10" s="57"/>
      <c r="H10" s="57"/>
      <c r="I10" s="55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</row>
    <row r="11" spans="1:22" ht="13.5" thickBot="1">
      <c r="A11" s="206"/>
      <c r="B11" s="207"/>
      <c r="C11" s="208"/>
      <c r="D11" s="77"/>
      <c r="E11" s="78"/>
      <c r="F11" s="68"/>
      <c r="G11" s="77"/>
      <c r="H11" s="70"/>
      <c r="I11" s="68"/>
    </row>
    <row r="12" spans="1:22" ht="23.25" customHeight="1">
      <c r="A12" s="26" t="s">
        <v>100</v>
      </c>
      <c r="B12" s="27" t="s">
        <v>0</v>
      </c>
      <c r="C12" s="27" t="s">
        <v>1</v>
      </c>
      <c r="D12" s="79"/>
      <c r="E12" s="80"/>
      <c r="F12" s="81"/>
      <c r="G12" s="82"/>
      <c r="H12" s="83">
        <v>0.25</v>
      </c>
      <c r="I12" s="84"/>
      <c r="J12" s="170" t="s">
        <v>103</v>
      </c>
      <c r="K12" s="171"/>
    </row>
    <row r="13" spans="1:22" ht="29.25" customHeight="1">
      <c r="A13" s="28"/>
      <c r="B13" s="12"/>
      <c r="C13" s="12"/>
      <c r="D13" s="142" t="s">
        <v>2</v>
      </c>
      <c r="E13" s="85" t="s">
        <v>3</v>
      </c>
      <c r="F13" s="2" t="s">
        <v>4</v>
      </c>
      <c r="G13" s="86" t="s">
        <v>5</v>
      </c>
      <c r="H13" s="1" t="s">
        <v>6</v>
      </c>
      <c r="I13" s="87" t="s">
        <v>7</v>
      </c>
      <c r="J13" s="172" t="s">
        <v>102</v>
      </c>
      <c r="K13" s="174" t="s">
        <v>104</v>
      </c>
    </row>
    <row r="14" spans="1:22" s="59" customFormat="1" ht="25.5" customHeight="1">
      <c r="A14" s="29" t="s">
        <v>8</v>
      </c>
      <c r="B14" s="15"/>
      <c r="C14" s="15"/>
      <c r="D14" s="88"/>
      <c r="E14" s="89"/>
      <c r="F14" s="89"/>
      <c r="G14" s="89"/>
      <c r="H14" s="90"/>
      <c r="I14" s="158"/>
      <c r="J14" s="176"/>
      <c r="K14" s="177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</row>
    <row r="15" spans="1:22" s="60" customFormat="1">
      <c r="A15" s="41" t="s">
        <v>9</v>
      </c>
      <c r="B15" s="42"/>
      <c r="C15" s="43"/>
      <c r="D15" s="91"/>
      <c r="E15" s="92"/>
      <c r="F15" s="92"/>
      <c r="G15" s="92"/>
      <c r="H15" s="93"/>
      <c r="I15" s="159"/>
      <c r="J15" s="178"/>
      <c r="K15" s="179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</row>
    <row r="16" spans="1:22" s="10" customFormat="1">
      <c r="A16" s="31" t="s">
        <v>10</v>
      </c>
      <c r="B16" s="16" t="s">
        <v>11</v>
      </c>
      <c r="C16" s="17"/>
      <c r="D16" s="91"/>
      <c r="E16" s="95"/>
      <c r="F16" s="95"/>
      <c r="G16" s="95">
        <v>1350</v>
      </c>
      <c r="H16" s="96"/>
      <c r="I16" s="160"/>
      <c r="J16" s="180"/>
      <c r="K16" s="181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</row>
    <row r="17" spans="1:22" s="10" customFormat="1">
      <c r="A17" s="32" t="s">
        <v>50</v>
      </c>
      <c r="B17" s="17" t="s">
        <v>12</v>
      </c>
      <c r="C17" s="17" t="s">
        <v>13</v>
      </c>
      <c r="D17" s="94">
        <v>1400</v>
      </c>
      <c r="E17" s="95"/>
      <c r="F17" s="97">
        <f>(D17-G17)/G17</f>
        <v>3.7037037037037035E-2</v>
      </c>
      <c r="G17" s="95">
        <v>1350</v>
      </c>
      <c r="H17" s="96"/>
      <c r="I17" s="160"/>
      <c r="J17" s="180"/>
      <c r="K17" s="181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</row>
    <row r="18" spans="1:22" s="10" customFormat="1">
      <c r="A18" s="32" t="s">
        <v>14</v>
      </c>
      <c r="B18" s="17" t="s">
        <v>15</v>
      </c>
      <c r="C18" s="17" t="s">
        <v>13</v>
      </c>
      <c r="D18" s="94">
        <v>1400</v>
      </c>
      <c r="E18" s="95"/>
      <c r="F18" s="97">
        <f>(D18-G18)/G18</f>
        <v>3.7037037037037035E-2</v>
      </c>
      <c r="G18" s="95">
        <v>1350</v>
      </c>
      <c r="H18" s="96"/>
      <c r="I18" s="160"/>
      <c r="J18" s="180"/>
      <c r="K18" s="181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</row>
    <row r="19" spans="1:22" s="10" customFormat="1">
      <c r="A19" s="32" t="s">
        <v>16</v>
      </c>
      <c r="B19" s="17" t="s">
        <v>17</v>
      </c>
      <c r="C19" s="17" t="s">
        <v>13</v>
      </c>
      <c r="D19" s="94">
        <v>1400</v>
      </c>
      <c r="E19" s="95"/>
      <c r="F19" s="97">
        <f>(D19-G19)/G19</f>
        <v>3.7037037037037035E-2</v>
      </c>
      <c r="G19" s="95">
        <v>1350</v>
      </c>
      <c r="H19" s="96"/>
      <c r="I19" s="160"/>
      <c r="J19" s="180"/>
      <c r="K19" s="181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</row>
    <row r="20" spans="1:22" s="10" customFormat="1">
      <c r="A20" s="32" t="s">
        <v>18</v>
      </c>
      <c r="B20" s="17" t="s">
        <v>17</v>
      </c>
      <c r="C20" s="17" t="s">
        <v>13</v>
      </c>
      <c r="D20" s="94">
        <v>1400</v>
      </c>
      <c r="E20" s="95"/>
      <c r="F20" s="97">
        <f>(D20-G20)/G20</f>
        <v>3.7037037037037035E-2</v>
      </c>
      <c r="G20" s="95">
        <v>1350</v>
      </c>
      <c r="H20" s="96"/>
      <c r="I20" s="160"/>
      <c r="J20" s="180"/>
      <c r="K20" s="181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</row>
    <row r="21" spans="1:22" s="10" customFormat="1">
      <c r="A21" s="31" t="s">
        <v>19</v>
      </c>
      <c r="B21" s="16" t="s">
        <v>20</v>
      </c>
      <c r="C21" s="17"/>
      <c r="D21" s="91"/>
      <c r="E21" s="95"/>
      <c r="F21" s="97">
        <f>(D21-G21)/G21</f>
        <v>-1</v>
      </c>
      <c r="G21" s="95">
        <v>1350</v>
      </c>
      <c r="H21" s="96"/>
      <c r="I21" s="160"/>
      <c r="J21" s="180"/>
      <c r="K21" s="181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</row>
    <row r="22" spans="1:22" s="10" customFormat="1">
      <c r="A22" s="32" t="s">
        <v>21</v>
      </c>
      <c r="B22" s="17" t="s">
        <v>17</v>
      </c>
      <c r="C22" s="17" t="s">
        <v>13</v>
      </c>
      <c r="D22" s="94">
        <v>1400</v>
      </c>
      <c r="E22" s="95"/>
      <c r="F22" s="97">
        <f>(D22-G22)/G22</f>
        <v>3.7037037037037035E-2</v>
      </c>
      <c r="G22" s="95">
        <v>1350</v>
      </c>
      <c r="H22" s="96"/>
      <c r="I22" s="160"/>
      <c r="J22" s="180"/>
      <c r="K22" s="181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</row>
    <row r="23" spans="1:22" s="10" customFormat="1">
      <c r="A23" s="32" t="s">
        <v>22</v>
      </c>
      <c r="B23" s="17" t="s">
        <v>12</v>
      </c>
      <c r="C23" s="17" t="s">
        <v>13</v>
      </c>
      <c r="D23" s="94">
        <v>1400</v>
      </c>
      <c r="E23" s="95"/>
      <c r="F23" s="97">
        <f>(D23-G23)/G23</f>
        <v>3.7037037037037035E-2</v>
      </c>
      <c r="G23" s="95">
        <v>1350</v>
      </c>
      <c r="H23" s="96"/>
      <c r="I23" s="160"/>
      <c r="J23" s="180"/>
      <c r="K23" s="181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</row>
    <row r="24" spans="1:22" s="10" customFormat="1">
      <c r="A24" s="31" t="s">
        <v>23</v>
      </c>
      <c r="B24" s="16" t="s">
        <v>24</v>
      </c>
      <c r="C24" s="17"/>
      <c r="D24" s="91"/>
      <c r="E24" s="95"/>
      <c r="F24" s="97">
        <f>(D24-G24)/G24</f>
        <v>-1</v>
      </c>
      <c r="G24" s="95">
        <v>1350</v>
      </c>
      <c r="H24" s="96"/>
      <c r="I24" s="160"/>
      <c r="J24" s="180"/>
      <c r="K24" s="181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</row>
    <row r="25" spans="1:22" s="10" customFormat="1">
      <c r="A25" s="32" t="s">
        <v>51</v>
      </c>
      <c r="B25" s="17" t="s">
        <v>12</v>
      </c>
      <c r="C25" s="17" t="s">
        <v>13</v>
      </c>
      <c r="D25" s="94">
        <v>1400</v>
      </c>
      <c r="E25" s="95"/>
      <c r="F25" s="97">
        <f>(D25-G25)/G25</f>
        <v>3.7037037037037035E-2</v>
      </c>
      <c r="G25" s="95">
        <v>1350</v>
      </c>
      <c r="H25" s="96"/>
      <c r="I25" s="160"/>
      <c r="J25" s="180"/>
      <c r="K25" s="181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</row>
    <row r="26" spans="1:22" s="10" customFormat="1">
      <c r="A26" s="32" t="s">
        <v>52</v>
      </c>
      <c r="B26" s="17" t="s">
        <v>12</v>
      </c>
      <c r="C26" s="17" t="s">
        <v>13</v>
      </c>
      <c r="D26" s="94">
        <v>1400</v>
      </c>
      <c r="E26" s="95"/>
      <c r="F26" s="97">
        <f>(D26-G26)/G26</f>
        <v>3.7037037037037035E-2</v>
      </c>
      <c r="G26" s="95">
        <v>1350</v>
      </c>
      <c r="H26" s="96"/>
      <c r="I26" s="160"/>
      <c r="J26" s="180"/>
      <c r="K26" s="181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</row>
    <row r="27" spans="1:22" s="10" customFormat="1">
      <c r="A27" s="33" t="s">
        <v>25</v>
      </c>
      <c r="B27" s="17" t="s">
        <v>26</v>
      </c>
      <c r="C27" s="17" t="s">
        <v>13</v>
      </c>
      <c r="D27" s="94">
        <v>1650</v>
      </c>
      <c r="E27" s="95"/>
      <c r="F27" s="97">
        <f>(D27-G27)/G27</f>
        <v>3.125E-2</v>
      </c>
      <c r="G27" s="95">
        <v>1600</v>
      </c>
      <c r="H27" s="96"/>
      <c r="I27" s="160"/>
      <c r="J27" s="180"/>
      <c r="K27" s="181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</row>
    <row r="28" spans="1:22" s="60" customFormat="1">
      <c r="A28" s="41" t="s">
        <v>27</v>
      </c>
      <c r="B28" s="42"/>
      <c r="C28" s="42"/>
      <c r="D28" s="91"/>
      <c r="E28" s="98"/>
      <c r="F28" s="98"/>
      <c r="G28" s="98"/>
      <c r="H28" s="99"/>
      <c r="I28" s="161"/>
      <c r="J28" s="178"/>
      <c r="K28" s="179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</row>
    <row r="29" spans="1:22" s="10" customFormat="1" ht="25.5">
      <c r="A29" s="33" t="s">
        <v>53</v>
      </c>
      <c r="B29" s="17">
        <v>1</v>
      </c>
      <c r="C29" s="17" t="s">
        <v>28</v>
      </c>
      <c r="D29" s="100">
        <f>G29*(1+F29)</f>
        <v>294.97499999999997</v>
      </c>
      <c r="E29" s="101">
        <f>D29/B29/7</f>
        <v>42.139285714285712</v>
      </c>
      <c r="F29" s="102">
        <v>3.5000000000000003E-2</v>
      </c>
      <c r="G29" s="103">
        <v>285</v>
      </c>
      <c r="H29" s="104">
        <f>+G29*(1+$H$12)</f>
        <v>356.25</v>
      </c>
      <c r="I29" s="162" t="e">
        <f>(G29-#REF!)/#REF!</f>
        <v>#REF!</v>
      </c>
      <c r="J29" s="180"/>
      <c r="K29" s="181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</row>
    <row r="30" spans="1:22" s="10" customFormat="1">
      <c r="A30" s="33" t="s">
        <v>54</v>
      </c>
      <c r="B30" s="17">
        <v>2</v>
      </c>
      <c r="C30" s="17" t="s">
        <v>28</v>
      </c>
      <c r="D30" s="100">
        <f>G30*(1+F30)</f>
        <v>525.20000000000005</v>
      </c>
      <c r="E30" s="101">
        <f>D30/B30/7</f>
        <v>37.51428571428572</v>
      </c>
      <c r="F30" s="105">
        <v>0.04</v>
      </c>
      <c r="G30" s="103">
        <v>505</v>
      </c>
      <c r="H30" s="104">
        <f t="shared" ref="H30:H95" si="0">+G30*(1+$H$12)</f>
        <v>631.25</v>
      </c>
      <c r="I30" s="162" t="e">
        <f>(G30-#REF!)/#REF!</f>
        <v>#REF!</v>
      </c>
      <c r="J30" s="180"/>
      <c r="K30" s="181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</row>
    <row r="31" spans="1:22" s="10" customFormat="1">
      <c r="A31" s="33" t="s">
        <v>29</v>
      </c>
      <c r="B31" s="17">
        <v>3</v>
      </c>
      <c r="C31" s="17" t="s">
        <v>28</v>
      </c>
      <c r="D31" s="100">
        <f>G31*(1+F31)</f>
        <v>710.2</v>
      </c>
      <c r="E31" s="101">
        <f>D31/B31/7</f>
        <v>33.819047619047623</v>
      </c>
      <c r="F31" s="105">
        <v>0.06</v>
      </c>
      <c r="G31" s="103">
        <v>670</v>
      </c>
      <c r="H31" s="104">
        <f t="shared" si="0"/>
        <v>837.5</v>
      </c>
      <c r="I31" s="162" t="e">
        <f>(G31-#REF!)/#REF!</f>
        <v>#REF!</v>
      </c>
      <c r="J31" s="180"/>
      <c r="K31" s="181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</row>
    <row r="32" spans="1:22" s="10" customFormat="1">
      <c r="A32" s="33" t="s">
        <v>55</v>
      </c>
      <c r="B32" s="17">
        <v>3</v>
      </c>
      <c r="C32" s="17" t="s">
        <v>28</v>
      </c>
      <c r="D32" s="100">
        <v>900</v>
      </c>
      <c r="E32" s="101">
        <f>D32/B32/7</f>
        <v>42.857142857142854</v>
      </c>
      <c r="F32" s="105">
        <v>0.06</v>
      </c>
      <c r="G32" s="103">
        <v>850</v>
      </c>
      <c r="H32" s="104">
        <f t="shared" si="0"/>
        <v>1062.5</v>
      </c>
      <c r="I32" s="162" t="e">
        <f>(G32-#REF!)/#REF!</f>
        <v>#REF!</v>
      </c>
      <c r="J32" s="180"/>
      <c r="K32" s="181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</row>
    <row r="33" spans="1:22" s="10" customFormat="1">
      <c r="A33" s="33" t="s">
        <v>30</v>
      </c>
      <c r="B33" s="17">
        <f>3+1</f>
        <v>4</v>
      </c>
      <c r="C33" s="17" t="s">
        <v>28</v>
      </c>
      <c r="D33" s="100">
        <v>1145</v>
      </c>
      <c r="E33" s="101">
        <f>D33/B33/7</f>
        <v>40.892857142857146</v>
      </c>
      <c r="F33" s="105">
        <v>0.03</v>
      </c>
      <c r="G33" s="103">
        <v>1115</v>
      </c>
      <c r="H33" s="104">
        <f t="shared" si="0"/>
        <v>1393.75</v>
      </c>
      <c r="I33" s="162" t="e">
        <f>(G33-#REF!)/#REF!</f>
        <v>#REF!</v>
      </c>
      <c r="J33" s="180"/>
      <c r="K33" s="181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</row>
    <row r="34" spans="1:22" s="61" customFormat="1">
      <c r="A34" s="30"/>
      <c r="B34" s="18"/>
      <c r="C34" s="18"/>
      <c r="D34" s="106"/>
      <c r="E34" s="107"/>
      <c r="F34" s="108"/>
      <c r="G34" s="108"/>
      <c r="H34" s="108"/>
      <c r="I34" s="163"/>
      <c r="J34" s="180"/>
      <c r="K34" s="181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</row>
    <row r="35" spans="1:22" s="7" customFormat="1" ht="25.5">
      <c r="A35" s="28" t="s">
        <v>31</v>
      </c>
      <c r="B35" s="13" t="s">
        <v>32</v>
      </c>
      <c r="C35" s="13" t="s">
        <v>33</v>
      </c>
      <c r="D35" s="109">
        <v>2950</v>
      </c>
      <c r="E35" s="110"/>
      <c r="F35" s="111"/>
      <c r="G35" s="112">
        <v>2950</v>
      </c>
      <c r="H35" s="113"/>
      <c r="I35" s="164"/>
      <c r="J35" s="182"/>
      <c r="K35" s="183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</row>
    <row r="36" spans="1:22" s="62" customFormat="1" ht="26.25" customHeight="1">
      <c r="A36" s="34" t="s">
        <v>34</v>
      </c>
      <c r="B36" s="20"/>
      <c r="C36" s="20"/>
      <c r="D36" s="114"/>
      <c r="E36" s="115"/>
      <c r="F36" s="116"/>
      <c r="G36" s="117"/>
      <c r="H36" s="117"/>
      <c r="I36" s="165"/>
      <c r="J36" s="184"/>
      <c r="K36" s="18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</row>
    <row r="37" spans="1:22" s="61" customFormat="1">
      <c r="A37" s="44" t="s">
        <v>35</v>
      </c>
      <c r="B37" s="45"/>
      <c r="C37" s="45"/>
      <c r="D37" s="106"/>
      <c r="E37" s="118"/>
      <c r="F37" s="119"/>
      <c r="G37" s="120"/>
      <c r="H37" s="121"/>
      <c r="I37" s="163"/>
      <c r="J37" s="186"/>
      <c r="K37" s="187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</row>
    <row r="38" spans="1:22" ht="25.5">
      <c r="A38" s="28" t="s">
        <v>56</v>
      </c>
      <c r="B38" s="12">
        <v>1</v>
      </c>
      <c r="C38" s="12" t="s">
        <v>36</v>
      </c>
      <c r="D38" s="100">
        <f t="shared" ref="D38:D43" si="1">G38*(1+F38)</f>
        <v>294.97499999999997</v>
      </c>
      <c r="E38" s="101">
        <f>D38/B38/7</f>
        <v>42.139285714285712</v>
      </c>
      <c r="F38" s="102">
        <v>3.5000000000000003E-2</v>
      </c>
      <c r="G38" s="103">
        <v>285</v>
      </c>
      <c r="H38" s="104">
        <f t="shared" si="0"/>
        <v>356.25</v>
      </c>
      <c r="I38" s="162" t="e">
        <f>(G38-#REF!)/#REF!</f>
        <v>#REF!</v>
      </c>
      <c r="J38" s="180"/>
      <c r="K38" s="181"/>
    </row>
    <row r="39" spans="1:22">
      <c r="A39" s="28" t="s">
        <v>57</v>
      </c>
      <c r="B39" s="12">
        <v>1</v>
      </c>
      <c r="C39" s="12" t="s">
        <v>36</v>
      </c>
      <c r="D39" s="100">
        <f t="shared" si="1"/>
        <v>294.97499999999997</v>
      </c>
      <c r="E39" s="101">
        <f>D39/B39/7</f>
        <v>42.139285714285712</v>
      </c>
      <c r="F39" s="102">
        <v>3.5000000000000003E-2</v>
      </c>
      <c r="G39" s="103">
        <v>285</v>
      </c>
      <c r="H39" s="104">
        <f t="shared" si="0"/>
        <v>356.25</v>
      </c>
      <c r="I39" s="162" t="e">
        <f>(G39-#REF!)/#REF!</f>
        <v>#REF!</v>
      </c>
      <c r="J39" s="180"/>
      <c r="K39" s="181"/>
    </row>
    <row r="40" spans="1:22">
      <c r="A40" s="28" t="s">
        <v>58</v>
      </c>
      <c r="B40" s="12">
        <f>2+1</f>
        <v>3</v>
      </c>
      <c r="C40" s="12" t="s">
        <v>36</v>
      </c>
      <c r="D40" s="100">
        <f t="shared" si="1"/>
        <v>735</v>
      </c>
      <c r="E40" s="101">
        <f>D40/B40/7</f>
        <v>35</v>
      </c>
      <c r="F40" s="105">
        <v>0.05</v>
      </c>
      <c r="G40" s="103">
        <v>700</v>
      </c>
      <c r="H40" s="104">
        <f t="shared" si="0"/>
        <v>875</v>
      </c>
      <c r="I40" s="162" t="e">
        <f>(G40-#REF!)/#REF!</f>
        <v>#REF!</v>
      </c>
      <c r="J40" s="180"/>
      <c r="K40" s="181"/>
    </row>
    <row r="41" spans="1:22" ht="25.5">
      <c r="A41" s="28" t="s">
        <v>59</v>
      </c>
      <c r="B41" s="12">
        <v>3</v>
      </c>
      <c r="C41" s="12" t="s">
        <v>36</v>
      </c>
      <c r="D41" s="100">
        <f t="shared" si="1"/>
        <v>735</v>
      </c>
      <c r="E41" s="101">
        <f>D41/B41/7</f>
        <v>35</v>
      </c>
      <c r="F41" s="105">
        <v>0.05</v>
      </c>
      <c r="G41" s="103">
        <v>700</v>
      </c>
      <c r="H41" s="104">
        <f t="shared" si="0"/>
        <v>875</v>
      </c>
      <c r="I41" s="162" t="e">
        <f>(G41-#REF!)/#REF!</f>
        <v>#REF!</v>
      </c>
      <c r="J41" s="180"/>
      <c r="K41" s="181"/>
    </row>
    <row r="42" spans="1:22">
      <c r="A42" s="28" t="s">
        <v>60</v>
      </c>
      <c r="B42" s="12">
        <v>2</v>
      </c>
      <c r="C42" s="12" t="s">
        <v>36</v>
      </c>
      <c r="D42" s="100">
        <v>490</v>
      </c>
      <c r="E42" s="101">
        <f>D42/B42/7</f>
        <v>35</v>
      </c>
      <c r="F42" s="105">
        <v>0.05</v>
      </c>
      <c r="G42" s="103">
        <v>465</v>
      </c>
      <c r="H42" s="104">
        <f t="shared" si="0"/>
        <v>581.25</v>
      </c>
      <c r="I42" s="162" t="e">
        <f>(G42-#REF!)/#REF!</f>
        <v>#REF!</v>
      </c>
      <c r="J42" s="180"/>
      <c r="K42" s="181"/>
    </row>
    <row r="43" spans="1:22">
      <c r="A43" s="28" t="s">
        <v>61</v>
      </c>
      <c r="B43" s="12">
        <f>2+1</f>
        <v>3</v>
      </c>
      <c r="C43" s="12" t="s">
        <v>36</v>
      </c>
      <c r="D43" s="100">
        <f t="shared" si="1"/>
        <v>735</v>
      </c>
      <c r="E43" s="101">
        <f>D43/B43/7</f>
        <v>35</v>
      </c>
      <c r="F43" s="105">
        <v>0.05</v>
      </c>
      <c r="G43" s="103">
        <v>700</v>
      </c>
      <c r="H43" s="104">
        <f t="shared" si="0"/>
        <v>875</v>
      </c>
      <c r="I43" s="162" t="e">
        <f>(G43-#REF!)/#REF!</f>
        <v>#REF!</v>
      </c>
      <c r="J43" s="180"/>
      <c r="K43" s="181"/>
    </row>
    <row r="44" spans="1:22">
      <c r="A44" s="28" t="s">
        <v>62</v>
      </c>
      <c r="B44" s="12">
        <f>2+2</f>
        <v>4</v>
      </c>
      <c r="C44" s="12" t="s">
        <v>36</v>
      </c>
      <c r="D44" s="100">
        <v>980</v>
      </c>
      <c r="E44" s="101">
        <f>D44/B44/7</f>
        <v>35</v>
      </c>
      <c r="F44" s="105">
        <v>0.05</v>
      </c>
      <c r="G44" s="103">
        <v>935</v>
      </c>
      <c r="H44" s="104">
        <f t="shared" si="0"/>
        <v>1168.75</v>
      </c>
      <c r="I44" s="162" t="e">
        <f>(G44-#REF!)/#REF!</f>
        <v>#REF!</v>
      </c>
      <c r="J44" s="180"/>
      <c r="K44" s="181"/>
    </row>
    <row r="45" spans="1:22" s="63" customFormat="1">
      <c r="A45" s="46" t="s">
        <v>37</v>
      </c>
      <c r="B45" s="47"/>
      <c r="C45" s="47"/>
      <c r="D45" s="122">
        <f>G45*(1+F45)</f>
        <v>0</v>
      </c>
      <c r="E45" s="118"/>
      <c r="F45" s="123"/>
      <c r="G45" s="120"/>
      <c r="H45" s="121"/>
      <c r="I45" s="163"/>
      <c r="J45" s="188"/>
      <c r="K45" s="189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</row>
    <row r="46" spans="1:22" ht="25.5">
      <c r="A46" s="28" t="s">
        <v>63</v>
      </c>
      <c r="B46" s="12">
        <v>3</v>
      </c>
      <c r="C46" s="12" t="s">
        <v>36</v>
      </c>
      <c r="D46" s="100">
        <v>785</v>
      </c>
      <c r="E46" s="101">
        <f>D46/B46/7</f>
        <v>37.380952380952387</v>
      </c>
      <c r="F46" s="105">
        <v>0.06</v>
      </c>
      <c r="G46" s="103">
        <v>740</v>
      </c>
      <c r="H46" s="104">
        <f t="shared" si="0"/>
        <v>925</v>
      </c>
      <c r="I46" s="162" t="e">
        <f>(G46-#REF!)/#REF!</f>
        <v>#REF!</v>
      </c>
      <c r="J46" s="180"/>
      <c r="K46" s="181"/>
    </row>
    <row r="47" spans="1:22" ht="16.5" customHeight="1">
      <c r="A47" s="28" t="s">
        <v>39</v>
      </c>
      <c r="B47" s="12">
        <v>1</v>
      </c>
      <c r="C47" s="12" t="s">
        <v>36</v>
      </c>
      <c r="D47" s="100">
        <f>G47*(1+F47)</f>
        <v>309.75</v>
      </c>
      <c r="E47" s="101">
        <f>D47/B47/7</f>
        <v>44.25</v>
      </c>
      <c r="F47" s="105">
        <v>0.05</v>
      </c>
      <c r="G47" s="103">
        <v>295</v>
      </c>
      <c r="H47" s="104">
        <f>+G47*(1+$H$12)</f>
        <v>368.75</v>
      </c>
      <c r="I47" s="162" t="e">
        <f>(G47-#REF!)/#REF!</f>
        <v>#REF!</v>
      </c>
      <c r="J47" s="180"/>
      <c r="K47" s="181"/>
    </row>
    <row r="48" spans="1:22" ht="16.5" customHeight="1">
      <c r="A48" s="28" t="s">
        <v>38</v>
      </c>
      <c r="B48" s="12">
        <v>1</v>
      </c>
      <c r="C48" s="12" t="s">
        <v>36</v>
      </c>
      <c r="D48" s="100">
        <v>300</v>
      </c>
      <c r="E48" s="101">
        <f>D48/B48/7</f>
        <v>42.857142857142854</v>
      </c>
      <c r="F48" s="105">
        <v>0.03</v>
      </c>
      <c r="G48" s="103">
        <v>295</v>
      </c>
      <c r="H48" s="104">
        <f t="shared" si="0"/>
        <v>368.75</v>
      </c>
      <c r="I48" s="162" t="e">
        <f>(G48-#REF!)/#REF!</f>
        <v>#REF!</v>
      </c>
      <c r="J48" s="180"/>
      <c r="K48" s="181"/>
    </row>
    <row r="49" spans="1:22" ht="25.5">
      <c r="A49" s="28" t="s">
        <v>64</v>
      </c>
      <c r="B49" s="12">
        <v>1</v>
      </c>
      <c r="C49" s="12" t="s">
        <v>36</v>
      </c>
      <c r="D49" s="100">
        <v>300</v>
      </c>
      <c r="E49" s="101">
        <f>D49/B49/7</f>
        <v>42.857142857142854</v>
      </c>
      <c r="F49" s="105">
        <v>0.03</v>
      </c>
      <c r="G49" s="103">
        <v>295</v>
      </c>
      <c r="H49" s="104">
        <f>+G49*(1+$H$12)</f>
        <v>368.75</v>
      </c>
      <c r="I49" s="162"/>
      <c r="J49" s="180"/>
      <c r="K49" s="181"/>
    </row>
    <row r="50" spans="1:22" s="64" customFormat="1" ht="24" customHeight="1">
      <c r="A50" s="35" t="s">
        <v>65</v>
      </c>
      <c r="B50" s="21"/>
      <c r="C50" s="21"/>
      <c r="D50" s="22"/>
      <c r="E50" s="124"/>
      <c r="F50" s="125"/>
      <c r="G50" s="125"/>
      <c r="H50" s="125"/>
      <c r="I50" s="125"/>
      <c r="J50" s="190"/>
      <c r="K50" s="191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</row>
    <row r="51" spans="1:22" s="66" customFormat="1">
      <c r="A51" s="48" t="s">
        <v>35</v>
      </c>
      <c r="B51" s="49"/>
      <c r="C51" s="49"/>
      <c r="D51" s="122"/>
      <c r="E51" s="118"/>
      <c r="F51" s="119"/>
      <c r="G51" s="120"/>
      <c r="H51" s="121"/>
      <c r="I51" s="163"/>
      <c r="J51" s="188"/>
      <c r="K51" s="189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</row>
    <row r="52" spans="1:22">
      <c r="A52" s="28" t="s">
        <v>66</v>
      </c>
      <c r="B52" s="12">
        <v>2</v>
      </c>
      <c r="C52" s="12" t="s">
        <v>36</v>
      </c>
      <c r="D52" s="100">
        <v>480</v>
      </c>
      <c r="E52" s="101">
        <f>D52/B52/7</f>
        <v>34.285714285714285</v>
      </c>
      <c r="F52" s="105">
        <v>0.03</v>
      </c>
      <c r="G52" s="103">
        <v>465</v>
      </c>
      <c r="H52" s="104">
        <f t="shared" si="0"/>
        <v>581.25</v>
      </c>
      <c r="I52" s="162" t="e">
        <f>(G52-#REF!)/#REF!</f>
        <v>#REF!</v>
      </c>
      <c r="J52" s="180"/>
      <c r="K52" s="181"/>
    </row>
    <row r="53" spans="1:22" ht="25.5">
      <c r="A53" s="28" t="s">
        <v>67</v>
      </c>
      <c r="B53" s="12">
        <f>2+2</f>
        <v>4</v>
      </c>
      <c r="C53" s="12" t="s">
        <v>36</v>
      </c>
      <c r="D53" s="100">
        <v>945</v>
      </c>
      <c r="E53" s="101">
        <f>D53/B53/7</f>
        <v>33.75</v>
      </c>
      <c r="F53" s="105">
        <v>0.03</v>
      </c>
      <c r="G53" s="103">
        <v>920</v>
      </c>
      <c r="H53" s="104">
        <f t="shared" si="0"/>
        <v>1150</v>
      </c>
      <c r="I53" s="162" t="e">
        <f>(G53-#REF!)/#REF!</f>
        <v>#REF!</v>
      </c>
      <c r="J53" s="180"/>
      <c r="K53" s="181"/>
    </row>
    <row r="54" spans="1:22" s="67" customFormat="1">
      <c r="A54" s="28" t="s">
        <v>40</v>
      </c>
      <c r="B54" s="13">
        <v>3</v>
      </c>
      <c r="C54" s="12" t="s">
        <v>36</v>
      </c>
      <c r="D54" s="100">
        <v>725</v>
      </c>
      <c r="E54" s="101">
        <f>D54/B54/7</f>
        <v>34.523809523809526</v>
      </c>
      <c r="F54" s="105">
        <v>0.02</v>
      </c>
      <c r="G54" s="103">
        <v>710</v>
      </c>
      <c r="H54" s="104">
        <f t="shared" si="0"/>
        <v>887.5</v>
      </c>
      <c r="I54" s="162" t="e">
        <f>(G54-#REF!)/#REF!</f>
        <v>#REF!</v>
      </c>
      <c r="J54" s="192"/>
      <c r="K54" s="193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</row>
    <row r="55" spans="1:22" ht="25.5">
      <c r="A55" s="28" t="s">
        <v>68</v>
      </c>
      <c r="B55" s="12">
        <f>2+2</f>
        <v>4</v>
      </c>
      <c r="C55" s="12" t="s">
        <v>36</v>
      </c>
      <c r="D55" s="100">
        <v>960</v>
      </c>
      <c r="E55" s="101">
        <f>D55/B55/7</f>
        <v>34.285714285714285</v>
      </c>
      <c r="F55" s="105">
        <v>0.03</v>
      </c>
      <c r="G55" s="103">
        <v>930</v>
      </c>
      <c r="H55" s="104">
        <f t="shared" si="0"/>
        <v>1162.5</v>
      </c>
      <c r="I55" s="162" t="e">
        <f>(G55-#REF!)/#REF!</f>
        <v>#REF!</v>
      </c>
      <c r="J55" s="180"/>
      <c r="K55" s="181"/>
    </row>
    <row r="56" spans="1:22">
      <c r="A56" s="28" t="s">
        <v>69</v>
      </c>
      <c r="B56" s="12">
        <v>2</v>
      </c>
      <c r="C56" s="12" t="s">
        <v>36</v>
      </c>
      <c r="D56" s="100">
        <v>480</v>
      </c>
      <c r="E56" s="101">
        <f>D56/B56/7</f>
        <v>34.285714285714285</v>
      </c>
      <c r="F56" s="105">
        <v>0.03</v>
      </c>
      <c r="G56" s="103">
        <v>465</v>
      </c>
      <c r="H56" s="104">
        <f t="shared" si="0"/>
        <v>581.25</v>
      </c>
      <c r="I56" s="162" t="e">
        <f>(G56-#REF!)/#REF!</f>
        <v>#REF!</v>
      </c>
      <c r="J56" s="180"/>
      <c r="K56" s="181"/>
    </row>
    <row r="57" spans="1:22" s="68" customFormat="1">
      <c r="A57" s="28" t="s">
        <v>41</v>
      </c>
      <c r="B57" s="13">
        <f>2+2</f>
        <v>4</v>
      </c>
      <c r="C57" s="12" t="s">
        <v>36</v>
      </c>
      <c r="D57" s="100">
        <v>980</v>
      </c>
      <c r="E57" s="101">
        <f>D57/B57/7</f>
        <v>35</v>
      </c>
      <c r="F57" s="105">
        <v>0.03</v>
      </c>
      <c r="G57" s="103">
        <v>950</v>
      </c>
      <c r="H57" s="104">
        <f t="shared" si="0"/>
        <v>1187.5</v>
      </c>
      <c r="I57" s="162" t="e">
        <f>(G57-#REF!)/#REF!</f>
        <v>#REF!</v>
      </c>
      <c r="J57" s="194"/>
      <c r="K57" s="195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</row>
    <row r="58" spans="1:22" s="68" customFormat="1">
      <c r="A58" s="28" t="s">
        <v>70</v>
      </c>
      <c r="B58" s="13">
        <f>2+2</f>
        <v>4</v>
      </c>
      <c r="C58" s="12" t="s">
        <v>36</v>
      </c>
      <c r="D58" s="100">
        <v>995</v>
      </c>
      <c r="E58" s="101">
        <f>D58/30</f>
        <v>33.166666666666664</v>
      </c>
      <c r="F58" s="105">
        <v>2.5000000000000001E-2</v>
      </c>
      <c r="G58" s="103">
        <v>970</v>
      </c>
      <c r="H58" s="104">
        <f>+G58*(1+$H$12)</f>
        <v>1212.5</v>
      </c>
      <c r="I58" s="162"/>
      <c r="J58" s="194"/>
      <c r="K58" s="195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</row>
    <row r="59" spans="1:22" s="69" customFormat="1">
      <c r="A59" s="48" t="s">
        <v>37</v>
      </c>
      <c r="B59" s="23"/>
      <c r="C59" s="23"/>
      <c r="D59" s="122"/>
      <c r="E59" s="118"/>
      <c r="F59" s="123">
        <v>0.03</v>
      </c>
      <c r="G59" s="120"/>
      <c r="H59" s="121"/>
      <c r="I59" s="163"/>
      <c r="J59" s="196"/>
      <c r="K59" s="197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</row>
    <row r="60" spans="1:22" s="70" customFormat="1" ht="27" customHeight="1">
      <c r="A60" s="33" t="s">
        <v>71</v>
      </c>
      <c r="B60" s="14">
        <v>2</v>
      </c>
      <c r="C60" s="12" t="s">
        <v>36</v>
      </c>
      <c r="D60" s="100">
        <f>35*14</f>
        <v>490</v>
      </c>
      <c r="E60" s="126">
        <f>+D60/14</f>
        <v>35</v>
      </c>
      <c r="F60" s="127"/>
      <c r="G60" s="103"/>
      <c r="H60" s="104"/>
      <c r="I60" s="162"/>
      <c r="J60" s="194"/>
      <c r="K60" s="195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</row>
    <row r="61" spans="1:22" s="10" customFormat="1" ht="26.25" customHeight="1">
      <c r="A61" s="33" t="s">
        <v>72</v>
      </c>
      <c r="B61" s="17">
        <v>2</v>
      </c>
      <c r="C61" s="17" t="s">
        <v>36</v>
      </c>
      <c r="D61" s="100">
        <v>490</v>
      </c>
      <c r="E61" s="126">
        <f>D61/B61/7</f>
        <v>35</v>
      </c>
      <c r="F61" s="127"/>
      <c r="G61" s="103"/>
      <c r="H61" s="104"/>
      <c r="I61" s="162"/>
      <c r="J61" s="180"/>
      <c r="K61" s="181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</row>
    <row r="62" spans="1:22" s="68" customFormat="1">
      <c r="A62" s="28" t="s">
        <v>73</v>
      </c>
      <c r="B62" s="13">
        <f>2+2</f>
        <v>4</v>
      </c>
      <c r="C62" s="13" t="s">
        <v>36</v>
      </c>
      <c r="D62" s="100">
        <v>1055</v>
      </c>
      <c r="E62" s="101">
        <f>D62/B62/7</f>
        <v>37.678571428571431</v>
      </c>
      <c r="F62" s="105">
        <v>0.08</v>
      </c>
      <c r="G62" s="103">
        <v>980</v>
      </c>
      <c r="H62" s="104">
        <f t="shared" si="0"/>
        <v>1225</v>
      </c>
      <c r="I62" s="162" t="e">
        <f>(G62-#REF!)/#REF!</f>
        <v>#REF!</v>
      </c>
      <c r="J62" s="194"/>
      <c r="K62" s="195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</row>
    <row r="63" spans="1:22" s="67" customFormat="1">
      <c r="A63" s="28" t="s">
        <v>74</v>
      </c>
      <c r="B63" s="19">
        <v>2</v>
      </c>
      <c r="C63" s="13" t="s">
        <v>36</v>
      </c>
      <c r="D63" s="100">
        <v>495</v>
      </c>
      <c r="E63" s="101">
        <f>D63/B63/7</f>
        <v>35.357142857142854</v>
      </c>
      <c r="F63" s="105">
        <v>0.05</v>
      </c>
      <c r="G63" s="103">
        <v>470</v>
      </c>
      <c r="H63" s="104">
        <f t="shared" si="0"/>
        <v>587.5</v>
      </c>
      <c r="I63" s="162" t="e">
        <f>(G63-#REF!)/#REF!</f>
        <v>#REF!</v>
      </c>
      <c r="J63" s="192"/>
      <c r="K63" s="193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</row>
    <row r="64" spans="1:22">
      <c r="A64" s="28" t="s">
        <v>75</v>
      </c>
      <c r="B64" s="12">
        <v>2</v>
      </c>
      <c r="C64" s="12" t="s">
        <v>36</v>
      </c>
      <c r="D64" s="100">
        <v>495</v>
      </c>
      <c r="E64" s="101">
        <f>D64/B64/7</f>
        <v>35.357142857142854</v>
      </c>
      <c r="F64" s="105">
        <v>0.05</v>
      </c>
      <c r="G64" s="103">
        <v>470</v>
      </c>
      <c r="H64" s="104">
        <f t="shared" si="0"/>
        <v>587.5</v>
      </c>
      <c r="I64" s="162" t="e">
        <f>(G64-#REF!)/#REF!</f>
        <v>#REF!</v>
      </c>
      <c r="J64" s="180"/>
      <c r="K64" s="181"/>
    </row>
    <row r="65" spans="1:22">
      <c r="A65" s="28" t="s">
        <v>76</v>
      </c>
      <c r="B65" s="12">
        <f>2+2</f>
        <v>4</v>
      </c>
      <c r="C65" s="12" t="s">
        <v>36</v>
      </c>
      <c r="D65" s="100">
        <v>1045</v>
      </c>
      <c r="E65" s="101">
        <f>D65/B65/7</f>
        <v>37.321428571428569</v>
      </c>
      <c r="F65" s="105">
        <v>0.08</v>
      </c>
      <c r="G65" s="103">
        <v>970</v>
      </c>
      <c r="H65" s="104">
        <f t="shared" si="0"/>
        <v>1212.5</v>
      </c>
      <c r="I65" s="162" t="e">
        <f>(G65-#REF!)/#REF!</f>
        <v>#REF!</v>
      </c>
      <c r="J65" s="180"/>
      <c r="K65" s="181"/>
    </row>
    <row r="66" spans="1:22" s="65" customFormat="1">
      <c r="A66" s="48" t="s">
        <v>42</v>
      </c>
      <c r="B66" s="50"/>
      <c r="C66" s="50"/>
      <c r="D66" s="122"/>
      <c r="E66" s="118"/>
      <c r="F66" s="123"/>
      <c r="G66" s="120"/>
      <c r="H66" s="121"/>
      <c r="I66" s="163"/>
      <c r="J66" s="196"/>
      <c r="K66" s="197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</row>
    <row r="67" spans="1:22" ht="38.25">
      <c r="A67" s="28" t="s">
        <v>77</v>
      </c>
      <c r="B67" s="12">
        <v>3</v>
      </c>
      <c r="C67" s="12" t="s">
        <v>36</v>
      </c>
      <c r="D67" s="100">
        <v>750</v>
      </c>
      <c r="E67" s="101">
        <f>D67/B67/7</f>
        <v>35.714285714285715</v>
      </c>
      <c r="F67" s="105">
        <v>0.1</v>
      </c>
      <c r="G67" s="103">
        <v>680</v>
      </c>
      <c r="H67" s="104">
        <f t="shared" si="0"/>
        <v>850</v>
      </c>
      <c r="I67" s="162" t="e">
        <f>(G67-#REF!)/#REF!</f>
        <v>#REF!</v>
      </c>
      <c r="J67" s="180"/>
      <c r="K67" s="181"/>
    </row>
    <row r="68" spans="1:22">
      <c r="A68" s="28" t="s">
        <v>78</v>
      </c>
      <c r="B68" s="12">
        <v>2</v>
      </c>
      <c r="C68" s="12" t="s">
        <v>36</v>
      </c>
      <c r="D68" s="100">
        <v>505</v>
      </c>
      <c r="E68" s="101">
        <f>D68/B68/7</f>
        <v>36.071428571428569</v>
      </c>
      <c r="F68" s="105">
        <v>0.08</v>
      </c>
      <c r="G68" s="103">
        <v>470</v>
      </c>
      <c r="H68" s="104">
        <f t="shared" si="0"/>
        <v>587.5</v>
      </c>
      <c r="I68" s="162" t="e">
        <f>(G68-#REF!)/#REF!</f>
        <v>#REF!</v>
      </c>
      <c r="J68" s="180"/>
      <c r="K68" s="181"/>
    </row>
    <row r="69" spans="1:22" ht="25.5">
      <c r="A69" s="28" t="s">
        <v>79</v>
      </c>
      <c r="B69" s="12">
        <v>3</v>
      </c>
      <c r="C69" s="12" t="s">
        <v>36</v>
      </c>
      <c r="D69" s="100">
        <f>G69*(1+F69)</f>
        <v>759.7</v>
      </c>
      <c r="E69" s="101">
        <f>D69/B69/7</f>
        <v>36.176190476190477</v>
      </c>
      <c r="F69" s="105">
        <v>7.0000000000000007E-2</v>
      </c>
      <c r="G69" s="103">
        <v>710</v>
      </c>
      <c r="H69" s="104">
        <f t="shared" si="0"/>
        <v>887.5</v>
      </c>
      <c r="I69" s="162" t="e">
        <f>(G69-#REF!)/#REF!</f>
        <v>#REF!</v>
      </c>
      <c r="J69" s="180"/>
      <c r="K69" s="181"/>
    </row>
    <row r="70" spans="1:22" ht="25.5">
      <c r="A70" s="28" t="s">
        <v>80</v>
      </c>
      <c r="B70" s="12">
        <v>2</v>
      </c>
      <c r="C70" s="12" t="s">
        <v>36</v>
      </c>
      <c r="D70" s="100">
        <v>505</v>
      </c>
      <c r="E70" s="101">
        <f>D70/B70/7</f>
        <v>36.071428571428569</v>
      </c>
      <c r="F70" s="105">
        <v>0.08</v>
      </c>
      <c r="G70" s="103">
        <v>470</v>
      </c>
      <c r="H70" s="104">
        <f t="shared" si="0"/>
        <v>587.5</v>
      </c>
      <c r="I70" s="162" t="e">
        <f>(G70-#REF!)/#REF!</f>
        <v>#REF!</v>
      </c>
      <c r="J70" s="180"/>
      <c r="K70" s="181"/>
    </row>
    <row r="71" spans="1:22" s="71" customFormat="1" ht="30.75" customHeight="1">
      <c r="A71" s="36" t="s">
        <v>43</v>
      </c>
      <c r="B71" s="128"/>
      <c r="C71" s="128"/>
      <c r="D71" s="128"/>
      <c r="E71" s="129"/>
      <c r="F71" s="128"/>
      <c r="G71" s="128"/>
      <c r="H71" s="128"/>
      <c r="I71" s="166"/>
      <c r="J71" s="198"/>
      <c r="K71" s="199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</row>
    <row r="72" spans="1:22" ht="25.5">
      <c r="A72" s="28" t="s">
        <v>81</v>
      </c>
      <c r="B72" s="12">
        <f>1+2</f>
        <v>3</v>
      </c>
      <c r="C72" s="12" t="s">
        <v>36</v>
      </c>
      <c r="D72" s="100">
        <v>835</v>
      </c>
      <c r="E72" s="101">
        <f>D72/B72/7</f>
        <v>39.761904761904759</v>
      </c>
      <c r="F72" s="105">
        <v>0.1</v>
      </c>
      <c r="G72" s="103">
        <v>760</v>
      </c>
      <c r="H72" s="104">
        <f t="shared" si="0"/>
        <v>950</v>
      </c>
      <c r="I72" s="162" t="e">
        <f>(G72-#REF!)/#REF!</f>
        <v>#REF!</v>
      </c>
      <c r="J72" s="180"/>
      <c r="K72" s="181"/>
    </row>
    <row r="73" spans="1:22">
      <c r="A73" s="28" t="s">
        <v>49</v>
      </c>
      <c r="B73" s="12">
        <v>2</v>
      </c>
      <c r="C73" s="12" t="s">
        <v>36</v>
      </c>
      <c r="D73" s="100">
        <v>565</v>
      </c>
      <c r="E73" s="101">
        <f>D73/B73/7</f>
        <v>40.357142857142854</v>
      </c>
      <c r="F73" s="105">
        <v>0.15</v>
      </c>
      <c r="G73" s="103">
        <v>490</v>
      </c>
      <c r="H73" s="104">
        <f t="shared" si="0"/>
        <v>612.5</v>
      </c>
      <c r="I73" s="162" t="e">
        <f>(G73-#REF!)/#REF!</f>
        <v>#REF!</v>
      </c>
      <c r="J73" s="180"/>
      <c r="K73" s="181"/>
    </row>
    <row r="74" spans="1:22">
      <c r="A74" s="28" t="s">
        <v>82</v>
      </c>
      <c r="B74" s="12">
        <v>2</v>
      </c>
      <c r="C74" s="12" t="s">
        <v>36</v>
      </c>
      <c r="D74" s="100">
        <v>530</v>
      </c>
      <c r="E74" s="101">
        <f>D74/B74/7</f>
        <v>37.857142857142854</v>
      </c>
      <c r="F74" s="105">
        <v>0.08</v>
      </c>
      <c r="G74" s="103">
        <v>490</v>
      </c>
      <c r="H74" s="104">
        <f t="shared" si="0"/>
        <v>612.5</v>
      </c>
      <c r="I74" s="162" t="e">
        <f>(G74-#REF!)/#REF!</f>
        <v>#REF!</v>
      </c>
      <c r="J74" s="180"/>
      <c r="K74" s="181"/>
    </row>
    <row r="75" spans="1:22" ht="25.5">
      <c r="A75" s="28" t="s">
        <v>83</v>
      </c>
      <c r="B75" s="12">
        <v>2</v>
      </c>
      <c r="C75" s="12" t="s">
        <v>36</v>
      </c>
      <c r="D75" s="100">
        <v>530</v>
      </c>
      <c r="E75" s="101">
        <f>D75/B75/7</f>
        <v>37.857142857142854</v>
      </c>
      <c r="F75" s="105">
        <v>0.08</v>
      </c>
      <c r="G75" s="103">
        <v>490</v>
      </c>
      <c r="H75" s="104">
        <f t="shared" si="0"/>
        <v>612.5</v>
      </c>
      <c r="I75" s="162" t="e">
        <f>(G75-#REF!)/#REF!</f>
        <v>#REF!</v>
      </c>
      <c r="J75" s="180"/>
      <c r="K75" s="181"/>
    </row>
    <row r="76" spans="1:22" s="67" customFormat="1" ht="25.5">
      <c r="A76" s="28" t="s">
        <v>84</v>
      </c>
      <c r="B76" s="13">
        <f>1+1+1+1</f>
        <v>4</v>
      </c>
      <c r="C76" s="13" t="s">
        <v>36</v>
      </c>
      <c r="D76" s="100">
        <v>1110</v>
      </c>
      <c r="E76" s="101">
        <f>D76/B76/7</f>
        <v>39.642857142857146</v>
      </c>
      <c r="F76" s="105">
        <v>0.12</v>
      </c>
      <c r="G76" s="103">
        <v>995</v>
      </c>
      <c r="H76" s="104">
        <f t="shared" si="0"/>
        <v>1243.75</v>
      </c>
      <c r="I76" s="162" t="e">
        <f>(G76-#REF!)/#REF!</f>
        <v>#REF!</v>
      </c>
      <c r="J76" s="192"/>
      <c r="K76" s="193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</row>
    <row r="77" spans="1:22" s="72" customFormat="1" ht="25.5">
      <c r="A77" s="33" t="s">
        <v>85</v>
      </c>
      <c r="B77" s="14">
        <v>2</v>
      </c>
      <c r="C77" s="14" t="s">
        <v>36</v>
      </c>
      <c r="D77" s="100">
        <v>565</v>
      </c>
      <c r="E77" s="126">
        <f>D77/B77/7</f>
        <v>40.357142857142854</v>
      </c>
      <c r="F77" s="127"/>
      <c r="G77" s="103"/>
      <c r="H77" s="104"/>
      <c r="I77" s="162"/>
      <c r="J77" s="192"/>
      <c r="K77" s="193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</row>
    <row r="78" spans="1:22" s="67" customFormat="1">
      <c r="A78" s="28" t="s">
        <v>44</v>
      </c>
      <c r="B78" s="13">
        <f>2+1</f>
        <v>3</v>
      </c>
      <c r="C78" s="13" t="s">
        <v>36</v>
      </c>
      <c r="D78" s="100">
        <v>770</v>
      </c>
      <c r="E78" s="101">
        <f>D78/B78/7</f>
        <v>36.666666666666671</v>
      </c>
      <c r="F78" s="105">
        <v>0.05</v>
      </c>
      <c r="G78" s="103">
        <v>740</v>
      </c>
      <c r="H78" s="104">
        <f t="shared" si="0"/>
        <v>925</v>
      </c>
      <c r="I78" s="162" t="e">
        <f>(G78-#REF!)/#REF!</f>
        <v>#REF!</v>
      </c>
      <c r="J78" s="192"/>
      <c r="K78" s="193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</row>
    <row r="79" spans="1:22" s="73" customFormat="1" ht="28.5" customHeight="1">
      <c r="A79" s="51" t="s">
        <v>45</v>
      </c>
      <c r="B79" s="52"/>
      <c r="C79" s="52"/>
      <c r="D79" s="130"/>
      <c r="E79" s="131"/>
      <c r="F79" s="132"/>
      <c r="G79" s="132"/>
      <c r="H79" s="132"/>
      <c r="I79" s="167"/>
      <c r="J79" s="200"/>
      <c r="K79" s="201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</row>
    <row r="80" spans="1:22">
      <c r="A80" s="28" t="s">
        <v>86</v>
      </c>
      <c r="B80" s="17">
        <v>3</v>
      </c>
      <c r="C80" s="12" t="s">
        <v>36</v>
      </c>
      <c r="D80" s="100">
        <v>780</v>
      </c>
      <c r="E80" s="101">
        <f>D80/B80/7</f>
        <v>37.142857142857146</v>
      </c>
      <c r="F80" s="105">
        <v>0.1</v>
      </c>
      <c r="G80" s="103">
        <v>710</v>
      </c>
      <c r="H80" s="104">
        <f t="shared" ref="H80:H82" si="2">+G80*(1+$H$12)</f>
        <v>887.5</v>
      </c>
      <c r="I80" s="162" t="e">
        <f>(G80-#REF!)/#REF!</f>
        <v>#REF!</v>
      </c>
      <c r="J80" s="180"/>
      <c r="K80" s="181"/>
    </row>
    <row r="81" spans="1:22" ht="25.5">
      <c r="A81" s="28" t="s">
        <v>87</v>
      </c>
      <c r="B81" s="24">
        <v>2</v>
      </c>
      <c r="C81" s="12" t="s">
        <v>36</v>
      </c>
      <c r="D81" s="100">
        <v>595</v>
      </c>
      <c r="E81" s="101">
        <f>D81/B81/7</f>
        <v>42.5</v>
      </c>
      <c r="F81" s="105">
        <v>0</v>
      </c>
      <c r="G81" s="103">
        <v>890</v>
      </c>
      <c r="H81" s="104">
        <f t="shared" si="2"/>
        <v>1112.5</v>
      </c>
      <c r="I81" s="162" t="e">
        <f>(G81-#REF!)/#REF!</f>
        <v>#REF!</v>
      </c>
      <c r="J81" s="180"/>
      <c r="K81" s="181"/>
    </row>
    <row r="82" spans="1:22" ht="25.5">
      <c r="A82" s="28" t="s">
        <v>88</v>
      </c>
      <c r="B82" s="12">
        <f t="shared" ref="B82" si="3">2+1</f>
        <v>3</v>
      </c>
      <c r="C82" s="12" t="s">
        <v>36</v>
      </c>
      <c r="D82" s="100">
        <f>G82*(1+F82)</f>
        <v>890</v>
      </c>
      <c r="E82" s="101">
        <f>D82/B82/7</f>
        <v>42.380952380952387</v>
      </c>
      <c r="F82" s="105">
        <v>0</v>
      </c>
      <c r="G82" s="103">
        <v>890</v>
      </c>
      <c r="H82" s="104">
        <f t="shared" si="2"/>
        <v>1112.5</v>
      </c>
      <c r="I82" s="162" t="e">
        <f>(G82-#REF!)/#REF!</f>
        <v>#REF!</v>
      </c>
      <c r="J82" s="180"/>
      <c r="K82" s="181"/>
    </row>
    <row r="83" spans="1:22" s="74" customFormat="1" ht="33" customHeight="1">
      <c r="A83" s="53" t="s">
        <v>101</v>
      </c>
      <c r="B83" s="54"/>
      <c r="C83" s="54"/>
      <c r="D83" s="133"/>
      <c r="E83" s="134"/>
      <c r="F83" s="135"/>
      <c r="G83" s="135"/>
      <c r="H83" s="135"/>
      <c r="I83" s="168"/>
      <c r="J83" s="202"/>
      <c r="K83" s="203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</row>
    <row r="84" spans="1:22">
      <c r="A84" s="28" t="s">
        <v>89</v>
      </c>
      <c r="B84" s="12">
        <v>3</v>
      </c>
      <c r="C84" s="12" t="s">
        <v>36</v>
      </c>
      <c r="D84" s="100">
        <v>820</v>
      </c>
      <c r="E84" s="101">
        <f>D84/B84/7</f>
        <v>39.047619047619044</v>
      </c>
      <c r="F84" s="105">
        <v>0.11</v>
      </c>
      <c r="G84" s="103">
        <v>740</v>
      </c>
      <c r="H84" s="104">
        <f t="shared" ref="H84:H85" si="4">+G84*(1+$H$12)</f>
        <v>925</v>
      </c>
      <c r="I84" s="162" t="e">
        <f>(G84-#REF!)/#REF!</f>
        <v>#REF!</v>
      </c>
      <c r="J84" s="180"/>
      <c r="K84" s="181"/>
    </row>
    <row r="85" spans="1:22" s="67" customFormat="1">
      <c r="A85" s="28" t="s">
        <v>46</v>
      </c>
      <c r="B85" s="13">
        <v>1</v>
      </c>
      <c r="C85" s="13" t="s">
        <v>36</v>
      </c>
      <c r="D85" s="100">
        <v>305</v>
      </c>
      <c r="E85" s="101">
        <f>D85/B85/7</f>
        <v>43.571428571428569</v>
      </c>
      <c r="F85" s="105">
        <v>0.03</v>
      </c>
      <c r="G85" s="103">
        <v>295</v>
      </c>
      <c r="H85" s="104">
        <f t="shared" si="4"/>
        <v>368.75</v>
      </c>
      <c r="I85" s="162"/>
      <c r="J85" s="192"/>
      <c r="K85" s="193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</row>
    <row r="86" spans="1:22">
      <c r="A86" s="28" t="s">
        <v>90</v>
      </c>
      <c r="B86" s="12">
        <f>2+2</f>
        <v>4</v>
      </c>
      <c r="C86" s="12" t="s">
        <v>36</v>
      </c>
      <c r="D86" s="100">
        <f>35*28</f>
        <v>980</v>
      </c>
      <c r="E86" s="101">
        <f>D86/B86/7</f>
        <v>35</v>
      </c>
      <c r="F86" s="105">
        <f>(D86-G86)/G86</f>
        <v>5.3763440860215055E-2</v>
      </c>
      <c r="G86" s="103">
        <v>930</v>
      </c>
      <c r="H86" s="104">
        <f t="shared" si="0"/>
        <v>1162.5</v>
      </c>
      <c r="I86" s="162" t="e">
        <f>(G86-#REF!)/#REF!</f>
        <v>#REF!</v>
      </c>
      <c r="J86" s="180"/>
      <c r="K86" s="181"/>
    </row>
    <row r="87" spans="1:22">
      <c r="A87" s="28" t="s">
        <v>91</v>
      </c>
      <c r="B87" s="12">
        <f>2+1</f>
        <v>3</v>
      </c>
      <c r="C87" s="12" t="s">
        <v>36</v>
      </c>
      <c r="D87" s="100">
        <v>850</v>
      </c>
      <c r="E87" s="101">
        <f>D87/23</f>
        <v>36.956521739130437</v>
      </c>
      <c r="F87" s="105">
        <f>(D87-G87)/G87</f>
        <v>2.4096385542168676E-2</v>
      </c>
      <c r="G87" s="103">
        <v>830</v>
      </c>
      <c r="H87" s="104">
        <f t="shared" si="0"/>
        <v>1037.5</v>
      </c>
      <c r="I87" s="162" t="e">
        <f>(G87-#REF!)/#REF!</f>
        <v>#REF!</v>
      </c>
      <c r="J87" s="180"/>
      <c r="K87" s="181"/>
    </row>
    <row r="88" spans="1:22">
      <c r="A88" s="28" t="s">
        <v>92</v>
      </c>
      <c r="B88" s="12">
        <v>2</v>
      </c>
      <c r="C88" s="12" t="s">
        <v>36</v>
      </c>
      <c r="D88" s="100">
        <f>G88*(1+F88)</f>
        <v>499.55</v>
      </c>
      <c r="E88" s="101">
        <f>D88/B88/7</f>
        <v>35.682142857142857</v>
      </c>
      <c r="F88" s="105">
        <v>0.03</v>
      </c>
      <c r="G88" s="103">
        <v>485</v>
      </c>
      <c r="H88" s="104">
        <f t="shared" si="0"/>
        <v>606.25</v>
      </c>
      <c r="I88" s="162" t="e">
        <f>(G88-#REF!)/#REF!</f>
        <v>#REF!</v>
      </c>
      <c r="J88" s="180"/>
      <c r="K88" s="181"/>
    </row>
    <row r="89" spans="1:22" ht="25.5">
      <c r="A89" s="28" t="s">
        <v>93</v>
      </c>
      <c r="B89" s="12">
        <v>2</v>
      </c>
      <c r="C89" s="12" t="s">
        <v>36</v>
      </c>
      <c r="D89" s="100">
        <f>G89*(1+F89)</f>
        <v>499.55</v>
      </c>
      <c r="E89" s="101">
        <f>D89/B89/7</f>
        <v>35.682142857142857</v>
      </c>
      <c r="F89" s="105">
        <v>0.03</v>
      </c>
      <c r="G89" s="103">
        <v>485</v>
      </c>
      <c r="H89" s="104">
        <f t="shared" si="0"/>
        <v>606.25</v>
      </c>
      <c r="I89" s="162" t="e">
        <f>(G89-#REF!)/#REF!</f>
        <v>#REF!</v>
      </c>
      <c r="J89" s="180"/>
      <c r="K89" s="181"/>
    </row>
    <row r="90" spans="1:22" ht="25.5">
      <c r="A90" s="28" t="s">
        <v>94</v>
      </c>
      <c r="B90" s="12">
        <v>2</v>
      </c>
      <c r="C90" s="12" t="s">
        <v>36</v>
      </c>
      <c r="D90" s="100">
        <f>G90*(1+F90)</f>
        <v>514.5</v>
      </c>
      <c r="E90" s="101">
        <f>D90/B90/7</f>
        <v>36.75</v>
      </c>
      <c r="F90" s="105">
        <v>0.05</v>
      </c>
      <c r="G90" s="103">
        <v>490</v>
      </c>
      <c r="H90" s="104">
        <f t="shared" si="0"/>
        <v>612.5</v>
      </c>
      <c r="I90" s="162" t="e">
        <f>(G90-#REF!)/#REF!</f>
        <v>#REF!</v>
      </c>
      <c r="J90" s="180"/>
      <c r="K90" s="181"/>
    </row>
    <row r="91" spans="1:22" ht="25.5">
      <c r="A91" s="28" t="s">
        <v>95</v>
      </c>
      <c r="B91" s="12">
        <v>3</v>
      </c>
      <c r="C91" s="12" t="s">
        <v>36</v>
      </c>
      <c r="D91" s="100">
        <v>860</v>
      </c>
      <c r="E91" s="101">
        <f>D91/B91/7</f>
        <v>40.952380952380956</v>
      </c>
      <c r="F91" s="105">
        <v>0.04</v>
      </c>
      <c r="G91" s="103">
        <v>830</v>
      </c>
      <c r="H91" s="104">
        <f t="shared" si="0"/>
        <v>1037.5</v>
      </c>
      <c r="I91" s="162" t="e">
        <f>(G91-#REF!)/#REF!</f>
        <v>#REF!</v>
      </c>
      <c r="J91" s="180"/>
      <c r="K91" s="181"/>
    </row>
    <row r="92" spans="1:22">
      <c r="A92" s="28" t="s">
        <v>47</v>
      </c>
      <c r="B92" s="12">
        <v>2</v>
      </c>
      <c r="C92" s="12" t="s">
        <v>36</v>
      </c>
      <c r="D92" s="100">
        <v>495</v>
      </c>
      <c r="E92" s="101">
        <f>D92/B92/7</f>
        <v>35.357142857142854</v>
      </c>
      <c r="F92" s="105">
        <v>0.04</v>
      </c>
      <c r="G92" s="103">
        <v>480</v>
      </c>
      <c r="H92" s="136">
        <f>G92*1.3</f>
        <v>624</v>
      </c>
      <c r="I92" s="162" t="e">
        <f>(G92-#REF!)/#REF!</f>
        <v>#REF!</v>
      </c>
      <c r="J92" s="180"/>
      <c r="K92" s="181"/>
    </row>
    <row r="93" spans="1:22" s="75" customFormat="1" ht="21.75" customHeight="1">
      <c r="A93" s="37" t="s">
        <v>48</v>
      </c>
      <c r="B93" s="25"/>
      <c r="C93" s="13" t="s">
        <v>36</v>
      </c>
      <c r="D93" s="100">
        <f>G93*(1+F93)</f>
        <v>2700</v>
      </c>
      <c r="E93" s="137">
        <f>+D93/56</f>
        <v>48.214285714285715</v>
      </c>
      <c r="F93" s="138">
        <v>0</v>
      </c>
      <c r="G93" s="139">
        <v>2700</v>
      </c>
      <c r="H93" s="140">
        <f t="shared" si="0"/>
        <v>3375</v>
      </c>
      <c r="I93" s="169"/>
      <c r="J93" s="204"/>
      <c r="K93" s="205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</row>
    <row r="94" spans="1:22">
      <c r="A94" s="38" t="s">
        <v>96</v>
      </c>
      <c r="B94" s="12">
        <v>2</v>
      </c>
      <c r="C94" s="12" t="s">
        <v>36</v>
      </c>
      <c r="D94" s="100">
        <f>G94*(1+F94)</f>
        <v>760</v>
      </c>
      <c r="E94" s="101">
        <f>D94/B94/7</f>
        <v>54.285714285714285</v>
      </c>
      <c r="F94" s="105">
        <v>0</v>
      </c>
      <c r="G94" s="103">
        <v>760</v>
      </c>
      <c r="H94" s="104">
        <f t="shared" si="0"/>
        <v>950</v>
      </c>
      <c r="I94" s="162" t="e">
        <f>(G94-#REF!)/#REF!</f>
        <v>#REF!</v>
      </c>
      <c r="J94" s="180"/>
      <c r="K94" s="181"/>
    </row>
    <row r="95" spans="1:22">
      <c r="A95" s="38" t="s">
        <v>97</v>
      </c>
      <c r="B95" s="12">
        <v>2</v>
      </c>
      <c r="C95" s="12" t="s">
        <v>36</v>
      </c>
      <c r="D95" s="100">
        <f>G95*(1+F95)</f>
        <v>770</v>
      </c>
      <c r="E95" s="101">
        <f>D95/B95/7</f>
        <v>55</v>
      </c>
      <c r="F95" s="105">
        <v>0</v>
      </c>
      <c r="G95" s="103">
        <v>770</v>
      </c>
      <c r="H95" s="104">
        <f t="shared" si="0"/>
        <v>962.5</v>
      </c>
      <c r="I95" s="162" t="e">
        <f>(G95-#REF!)/#REF!</f>
        <v>#REF!</v>
      </c>
      <c r="J95" s="180"/>
      <c r="K95" s="181"/>
    </row>
    <row r="96" spans="1:22">
      <c r="A96" s="38" t="s">
        <v>98</v>
      </c>
      <c r="B96" s="12">
        <v>2</v>
      </c>
      <c r="C96" s="12" t="s">
        <v>36</v>
      </c>
      <c r="D96" s="100">
        <f>G96*(1+F96)</f>
        <v>760</v>
      </c>
      <c r="E96" s="101">
        <f>D96/B96/7</f>
        <v>54.285714285714285</v>
      </c>
      <c r="F96" s="105">
        <v>0</v>
      </c>
      <c r="G96" s="103">
        <v>760</v>
      </c>
      <c r="H96" s="104">
        <f t="shared" ref="H96:H97" si="5">+G96*(1+$H$12)</f>
        <v>950</v>
      </c>
      <c r="I96" s="162" t="e">
        <f>(G96-#REF!)/#REF!</f>
        <v>#REF!</v>
      </c>
      <c r="J96" s="180"/>
      <c r="K96" s="181"/>
    </row>
    <row r="97" spans="1:11" ht="13.5" thickBot="1">
      <c r="A97" s="39" t="s">
        <v>99</v>
      </c>
      <c r="B97" s="40">
        <v>2</v>
      </c>
      <c r="C97" s="40" t="s">
        <v>36</v>
      </c>
      <c r="D97" s="141">
        <f>G97*(1+F97)</f>
        <v>770</v>
      </c>
      <c r="E97" s="101">
        <f>D97/B97/7</f>
        <v>55</v>
      </c>
      <c r="F97" s="105">
        <v>0</v>
      </c>
      <c r="G97" s="103">
        <v>770</v>
      </c>
      <c r="H97" s="104">
        <f t="shared" si="5"/>
        <v>962.5</v>
      </c>
      <c r="I97" s="162" t="e">
        <f>(G97-#REF!)/#REF!</f>
        <v>#REF!</v>
      </c>
      <c r="J97" s="173"/>
      <c r="K97" s="175"/>
    </row>
    <row r="98" spans="1:11">
      <c r="A98" s="3"/>
      <c r="B98" s="8"/>
      <c r="C98" s="9"/>
    </row>
    <row r="99" spans="1:11">
      <c r="F99" s="58">
        <f>3060*0.85</f>
        <v>2601</v>
      </c>
      <c r="I99" s="76" t="e">
        <f>(SUM(I29:I98)-#REF!)/58</f>
        <v>#REF!</v>
      </c>
    </row>
    <row r="101" spans="1:11" ht="282" customHeight="1">
      <c r="A101" s="144"/>
    </row>
  </sheetData>
  <mergeCells count="1">
    <mergeCell ref="J12:K12"/>
  </mergeCells>
  <pageMargins left="3.937007874015748E-2" right="3.937007874015748E-2" top="0.35433070866141736" bottom="0.35433070866141736" header="0.31496062992125984" footer="0.31496062992125984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Poirier</dc:creator>
  <cp:lastModifiedBy>coorace</cp:lastModifiedBy>
  <cp:lastPrinted>2016-01-13T09:33:12Z</cp:lastPrinted>
  <dcterms:created xsi:type="dcterms:W3CDTF">2015-12-08T08:41:02Z</dcterms:created>
  <dcterms:modified xsi:type="dcterms:W3CDTF">2016-01-13T09:34:07Z</dcterms:modified>
</cp:coreProperties>
</file>